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R:\For Web Upload\June 2023\Financial Profile\"/>
    </mc:Choice>
  </mc:AlternateContent>
  <bookViews>
    <workbookView xWindow="0" yWindow="0" windowWidth="23040" windowHeight="8496"/>
  </bookViews>
  <sheets>
    <sheet name="REG9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0">#REF!</definedName>
    <definedName name="\M">#REF!</definedName>
    <definedName name="angie">#REF!</definedName>
    <definedName name="date">#REF!</definedName>
    <definedName name="netmargin1">'[1]Debt Service Ratio revised'!$B$9:$D$143</definedName>
    <definedName name="PAGE1">#REF!</definedName>
    <definedName name="PAGE2">#REF!</definedName>
    <definedName name="PAGE3">#REF!</definedName>
    <definedName name="_xlnm.Print_Titles" localSheetId="0">'REG9'!$A:$A,'REG9'!$2:$6</definedName>
    <definedName name="Print_Titles_MI">#REF!</definedName>
    <definedName name="sched">'[2]Acid Test'!$A$104:$G$142</definedName>
    <definedName name="sl">[1]main!$A$2:$L$165</definedName>
    <definedName name="systemlossmar14">[3]main!$A$2:$K$165</definedName>
    <definedName name="TABLE1">#REF!</definedName>
    <definedName name="table2">#REF!</definedName>
    <definedName name="table8">#REF!</definedName>
    <definedName name="wctal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9" i="1" l="1"/>
  <c r="V78" i="1" l="1"/>
  <c r="R78" i="1"/>
  <c r="S78" i="1" s="1"/>
  <c r="T78" i="1" s="1"/>
  <c r="N78" i="1"/>
  <c r="O78" i="1" s="1"/>
  <c r="H78" i="1"/>
  <c r="W78" i="1" s="1"/>
  <c r="D78" i="1"/>
  <c r="E78" i="1" s="1"/>
  <c r="Q77" i="1"/>
  <c r="N77" i="1"/>
  <c r="O77" i="1" s="1"/>
  <c r="M77" i="1"/>
  <c r="L77" i="1"/>
  <c r="G77" i="1"/>
  <c r="B77" i="1"/>
  <c r="Q76" i="1"/>
  <c r="M76" i="1"/>
  <c r="L76" i="1"/>
  <c r="N76" i="1" s="1"/>
  <c r="O76" i="1" s="1"/>
  <c r="G76" i="1"/>
  <c r="B76" i="1"/>
  <c r="V75" i="1"/>
  <c r="T75" i="1"/>
  <c r="S75" i="1"/>
  <c r="N75" i="1"/>
  <c r="O75" i="1" s="1"/>
  <c r="I75" i="1"/>
  <c r="J75" i="1" s="1"/>
  <c r="C75" i="1"/>
  <c r="D75" i="1" s="1"/>
  <c r="E75" i="1" s="1"/>
  <c r="V74" i="1"/>
  <c r="R74" i="1"/>
  <c r="S74" i="1" s="1"/>
  <c r="T74" i="1" s="1"/>
  <c r="N74" i="1"/>
  <c r="O74" i="1" s="1"/>
  <c r="H74" i="1"/>
  <c r="H76" i="1" s="1"/>
  <c r="I76" i="1" s="1"/>
  <c r="J76" i="1" s="1"/>
  <c r="C74" i="1"/>
  <c r="W74" i="1" s="1"/>
  <c r="V73" i="1"/>
  <c r="T73" i="1"/>
  <c r="R73" i="1"/>
  <c r="O73" i="1"/>
  <c r="M73" i="1"/>
  <c r="H73" i="1"/>
  <c r="J73" i="1" s="1"/>
  <c r="C73" i="1"/>
  <c r="E73" i="1" s="1"/>
  <c r="Y72" i="1"/>
  <c r="T72" i="1"/>
  <c r="O72" i="1"/>
  <c r="J72" i="1"/>
  <c r="E72" i="1"/>
  <c r="Q71" i="1"/>
  <c r="N71" i="1"/>
  <c r="O71" i="1" s="1"/>
  <c r="M71" i="1"/>
  <c r="L71" i="1"/>
  <c r="G71" i="1"/>
  <c r="E71" i="1"/>
  <c r="C71" i="1"/>
  <c r="B71" i="1"/>
  <c r="D71" i="1" s="1"/>
  <c r="Q70" i="1"/>
  <c r="O70" i="1"/>
  <c r="M70" i="1"/>
  <c r="L70" i="1"/>
  <c r="N70" i="1" s="1"/>
  <c r="G70" i="1"/>
  <c r="B70" i="1"/>
  <c r="Q69" i="1"/>
  <c r="M69" i="1"/>
  <c r="L69" i="1"/>
  <c r="O69" i="1" s="1"/>
  <c r="G69" i="1"/>
  <c r="B69" i="1"/>
  <c r="V68" i="1"/>
  <c r="S68" i="1"/>
  <c r="T68" i="1" s="1"/>
  <c r="O68" i="1"/>
  <c r="N68" i="1"/>
  <c r="I68" i="1"/>
  <c r="J68" i="1" s="1"/>
  <c r="C68" i="1"/>
  <c r="V67" i="1"/>
  <c r="N67" i="1"/>
  <c r="O67" i="1" s="1"/>
  <c r="I67" i="1"/>
  <c r="J67" i="1" s="1"/>
  <c r="C67" i="1"/>
  <c r="D67" i="1" s="1"/>
  <c r="E67" i="1" s="1"/>
  <c r="V66" i="1"/>
  <c r="O66" i="1"/>
  <c r="N66" i="1"/>
  <c r="E66" i="1"/>
  <c r="D66" i="1"/>
  <c r="W62" i="1"/>
  <c r="Q62" i="1"/>
  <c r="S62" i="1" s="1"/>
  <c r="T62" i="1" s="1"/>
  <c r="L62" i="1"/>
  <c r="N62" i="1" s="1"/>
  <c r="O62" i="1" s="1"/>
  <c r="G62" i="1"/>
  <c r="I62" i="1" s="1"/>
  <c r="J62" i="1" s="1"/>
  <c r="B62" i="1"/>
  <c r="D62" i="1" s="1"/>
  <c r="E62" i="1" s="1"/>
  <c r="W61" i="1"/>
  <c r="Q61" i="1"/>
  <c r="S61" i="1" s="1"/>
  <c r="T61" i="1" s="1"/>
  <c r="L61" i="1"/>
  <c r="N61" i="1" s="1"/>
  <c r="O61" i="1" s="1"/>
  <c r="G61" i="1"/>
  <c r="I61" i="1" s="1"/>
  <c r="J61" i="1" s="1"/>
  <c r="B61" i="1"/>
  <c r="D61" i="1" s="1"/>
  <c r="E61" i="1" s="1"/>
  <c r="V60" i="1"/>
  <c r="X60" i="1" s="1"/>
  <c r="Y60" i="1" s="1"/>
  <c r="Q60" i="1"/>
  <c r="S60" i="1" s="1"/>
  <c r="T60" i="1" s="1"/>
  <c r="L60" i="1"/>
  <c r="N60" i="1" s="1"/>
  <c r="O60" i="1" s="1"/>
  <c r="G60" i="1"/>
  <c r="I60" i="1" s="1"/>
  <c r="J60" i="1" s="1"/>
  <c r="B60" i="1"/>
  <c r="D60" i="1" s="1"/>
  <c r="E60" i="1" s="1"/>
  <c r="W59" i="1"/>
  <c r="Q59" i="1"/>
  <c r="S59" i="1" s="1"/>
  <c r="T59" i="1" s="1"/>
  <c r="L59" i="1"/>
  <c r="N59" i="1" s="1"/>
  <c r="O59" i="1" s="1"/>
  <c r="G59" i="1"/>
  <c r="I59" i="1" s="1"/>
  <c r="J59" i="1" s="1"/>
  <c r="B59" i="1"/>
  <c r="D59" i="1" s="1"/>
  <c r="E59" i="1" s="1"/>
  <c r="W58" i="1"/>
  <c r="Q58" i="1"/>
  <c r="S58" i="1" s="1"/>
  <c r="T58" i="1" s="1"/>
  <c r="N58" i="1"/>
  <c r="O58" i="1" s="1"/>
  <c r="L58" i="1"/>
  <c r="G58" i="1"/>
  <c r="I58" i="1" s="1"/>
  <c r="J58" i="1" s="1"/>
  <c r="B58" i="1"/>
  <c r="D58" i="1" s="1"/>
  <c r="E58" i="1" s="1"/>
  <c r="R55" i="1"/>
  <c r="Q55" i="1"/>
  <c r="S55" i="1" s="1"/>
  <c r="T55" i="1" s="1"/>
  <c r="O55" i="1"/>
  <c r="N55" i="1"/>
  <c r="M55" i="1"/>
  <c r="L55" i="1"/>
  <c r="H55" i="1"/>
  <c r="G55" i="1"/>
  <c r="I55" i="1" s="1"/>
  <c r="J55" i="1" s="1"/>
  <c r="C55" i="1"/>
  <c r="W55" i="1" s="1"/>
  <c r="B55" i="1"/>
  <c r="D55" i="1" s="1"/>
  <c r="E55" i="1" s="1"/>
  <c r="W54" i="1"/>
  <c r="V54" i="1"/>
  <c r="X54" i="1" s="1"/>
  <c r="Y54" i="1" s="1"/>
  <c r="S54" i="1"/>
  <c r="T54" i="1" s="1"/>
  <c r="N54" i="1"/>
  <c r="O54" i="1" s="1"/>
  <c r="J54" i="1"/>
  <c r="I54" i="1"/>
  <c r="E54" i="1"/>
  <c r="D54" i="1"/>
  <c r="X53" i="1"/>
  <c r="Y53" i="1" s="1"/>
  <c r="W53" i="1"/>
  <c r="V53" i="1"/>
  <c r="S53" i="1"/>
  <c r="T53" i="1" s="1"/>
  <c r="N53" i="1"/>
  <c r="O53" i="1" s="1"/>
  <c r="I53" i="1"/>
  <c r="D53" i="1"/>
  <c r="E53" i="1" s="1"/>
  <c r="W52" i="1"/>
  <c r="V52" i="1"/>
  <c r="X52" i="1" s="1"/>
  <c r="Y52" i="1" s="1"/>
  <c r="T52" i="1"/>
  <c r="S52" i="1"/>
  <c r="N52" i="1"/>
  <c r="O52" i="1" s="1"/>
  <c r="I52" i="1"/>
  <c r="J52" i="1" s="1"/>
  <c r="D52" i="1"/>
  <c r="E52" i="1" s="1"/>
  <c r="R51" i="1"/>
  <c r="Q51" i="1"/>
  <c r="S51" i="1" s="1"/>
  <c r="T51" i="1" s="1"/>
  <c r="N51" i="1"/>
  <c r="O51" i="1" s="1"/>
  <c r="M51" i="1"/>
  <c r="L51" i="1"/>
  <c r="H51" i="1"/>
  <c r="G51" i="1"/>
  <c r="I51" i="1" s="1"/>
  <c r="J51" i="1" s="1"/>
  <c r="E51" i="1"/>
  <c r="C51" i="1"/>
  <c r="B51" i="1"/>
  <c r="D51" i="1" s="1"/>
  <c r="W50" i="1"/>
  <c r="V50" i="1"/>
  <c r="V51" i="1" s="1"/>
  <c r="S50" i="1"/>
  <c r="T50" i="1" s="1"/>
  <c r="N50" i="1"/>
  <c r="O50" i="1" s="1"/>
  <c r="J50" i="1"/>
  <c r="I50" i="1"/>
  <c r="D50" i="1"/>
  <c r="E50" i="1" s="1"/>
  <c r="V48" i="1"/>
  <c r="X48" i="1" s="1"/>
  <c r="Y48" i="1" s="1"/>
  <c r="R48" i="1"/>
  <c r="Q48" i="1"/>
  <c r="S48" i="1" s="1"/>
  <c r="T48" i="1" s="1"/>
  <c r="O48" i="1"/>
  <c r="M48" i="1"/>
  <c r="L48" i="1"/>
  <c r="N48" i="1" s="1"/>
  <c r="H48" i="1"/>
  <c r="G48" i="1"/>
  <c r="I48" i="1" s="1"/>
  <c r="J48" i="1" s="1"/>
  <c r="C48" i="1"/>
  <c r="B48" i="1"/>
  <c r="D48" i="1" s="1"/>
  <c r="E48" i="1" s="1"/>
  <c r="W47" i="1"/>
  <c r="W48" i="1" s="1"/>
  <c r="V47" i="1"/>
  <c r="X47" i="1" s="1"/>
  <c r="Y47" i="1" s="1"/>
  <c r="S47" i="1"/>
  <c r="T47" i="1" s="1"/>
  <c r="N47" i="1"/>
  <c r="O47" i="1" s="1"/>
  <c r="I47" i="1"/>
  <c r="J47" i="1" s="1"/>
  <c r="E47" i="1"/>
  <c r="D47" i="1"/>
  <c r="W40" i="1"/>
  <c r="V40" i="1"/>
  <c r="X40" i="1" s="1"/>
  <c r="Y40" i="1" s="1"/>
  <c r="S40" i="1"/>
  <c r="T40" i="1" s="1"/>
  <c r="N40" i="1"/>
  <c r="O40" i="1" s="1"/>
  <c r="I40" i="1"/>
  <c r="J40" i="1" s="1"/>
  <c r="D40" i="1"/>
  <c r="E40" i="1" s="1"/>
  <c r="W39" i="1"/>
  <c r="V39" i="1"/>
  <c r="X39" i="1" s="1"/>
  <c r="Y39" i="1" s="1"/>
  <c r="S39" i="1"/>
  <c r="T39" i="1" s="1"/>
  <c r="N39" i="1"/>
  <c r="O39" i="1" s="1"/>
  <c r="I39" i="1"/>
  <c r="D39" i="1"/>
  <c r="E39" i="1" s="1"/>
  <c r="W38" i="1"/>
  <c r="V38" i="1"/>
  <c r="X38" i="1" s="1"/>
  <c r="Y38" i="1" s="1"/>
  <c r="S38" i="1"/>
  <c r="T38" i="1" s="1"/>
  <c r="N38" i="1"/>
  <c r="O38" i="1" s="1"/>
  <c r="I38" i="1"/>
  <c r="J38" i="1" s="1"/>
  <c r="D38" i="1"/>
  <c r="E38" i="1" s="1"/>
  <c r="W32" i="1"/>
  <c r="V32" i="1"/>
  <c r="X32" i="1" s="1"/>
  <c r="Y32" i="1" s="1"/>
  <c r="S32" i="1"/>
  <c r="T32" i="1" s="1"/>
  <c r="N32" i="1"/>
  <c r="O32" i="1" s="1"/>
  <c r="I32" i="1"/>
  <c r="J32" i="1" s="1"/>
  <c r="E32" i="1"/>
  <c r="D32" i="1"/>
  <c r="Q31" i="1"/>
  <c r="Q30" i="1"/>
  <c r="B30" i="1"/>
  <c r="W29" i="1"/>
  <c r="V29" i="1"/>
  <c r="X29" i="1" s="1"/>
  <c r="Y29" i="1" s="1"/>
  <c r="S29" i="1"/>
  <c r="T29" i="1" s="1"/>
  <c r="O29" i="1"/>
  <c r="N29" i="1"/>
  <c r="I29" i="1"/>
  <c r="J29" i="1" s="1"/>
  <c r="E29" i="1"/>
  <c r="D29" i="1"/>
  <c r="W28" i="1"/>
  <c r="V28" i="1"/>
  <c r="X28" i="1" s="1"/>
  <c r="Y28" i="1" s="1"/>
  <c r="T28" i="1"/>
  <c r="S28" i="1"/>
  <c r="O28" i="1"/>
  <c r="N28" i="1"/>
  <c r="I28" i="1"/>
  <c r="J28" i="1" s="1"/>
  <c r="D28" i="1"/>
  <c r="E28" i="1" s="1"/>
  <c r="Q26" i="1"/>
  <c r="W25" i="1"/>
  <c r="V25" i="1"/>
  <c r="S25" i="1"/>
  <c r="T25" i="1" s="1"/>
  <c r="N25" i="1"/>
  <c r="O25" i="1" s="1"/>
  <c r="I25" i="1"/>
  <c r="J25" i="1" s="1"/>
  <c r="D25" i="1"/>
  <c r="E25" i="1" s="1"/>
  <c r="Q24" i="1"/>
  <c r="J24" i="1"/>
  <c r="B24" i="1"/>
  <c r="W23" i="1"/>
  <c r="V23" i="1"/>
  <c r="S23" i="1"/>
  <c r="T23" i="1" s="1"/>
  <c r="O23" i="1"/>
  <c r="N23" i="1"/>
  <c r="I23" i="1"/>
  <c r="J23" i="1" s="1"/>
  <c r="D23" i="1"/>
  <c r="E23" i="1" s="1"/>
  <c r="L22" i="1"/>
  <c r="L24" i="1" s="1"/>
  <c r="X21" i="1"/>
  <c r="Y21" i="1" s="1"/>
  <c r="W21" i="1"/>
  <c r="V21" i="1"/>
  <c r="S21" i="1"/>
  <c r="T21" i="1" s="1"/>
  <c r="N21" i="1"/>
  <c r="O21" i="1" s="1"/>
  <c r="J21" i="1"/>
  <c r="I21" i="1"/>
  <c r="E21" i="1"/>
  <c r="D21" i="1"/>
  <c r="V20" i="1"/>
  <c r="V22" i="1" s="1"/>
  <c r="R20" i="1"/>
  <c r="R22" i="1" s="1"/>
  <c r="Q20" i="1"/>
  <c r="Q22" i="1" s="1"/>
  <c r="Q27" i="1" s="1"/>
  <c r="M20" i="1"/>
  <c r="M22" i="1" s="1"/>
  <c r="L20" i="1"/>
  <c r="H20" i="1"/>
  <c r="H22" i="1" s="1"/>
  <c r="G20" i="1"/>
  <c r="G22" i="1" s="1"/>
  <c r="C20" i="1"/>
  <c r="C22" i="1" s="1"/>
  <c r="B20" i="1"/>
  <c r="B22" i="1" s="1"/>
  <c r="B27" i="1" s="1"/>
  <c r="W19" i="1"/>
  <c r="X19" i="1" s="1"/>
  <c r="Y19" i="1" s="1"/>
  <c r="V19" i="1"/>
  <c r="S19" i="1"/>
  <c r="T19" i="1" s="1"/>
  <c r="N19" i="1"/>
  <c r="O19" i="1" s="1"/>
  <c r="I19" i="1"/>
  <c r="J19" i="1" s="1"/>
  <c r="D19" i="1"/>
  <c r="E19" i="1" s="1"/>
  <c r="W18" i="1"/>
  <c r="X18" i="1" s="1"/>
  <c r="Y18" i="1" s="1"/>
  <c r="V18" i="1"/>
  <c r="S18" i="1"/>
  <c r="T18" i="1" s="1"/>
  <c r="N18" i="1"/>
  <c r="O18" i="1" s="1"/>
  <c r="I18" i="1"/>
  <c r="J18" i="1" s="1"/>
  <c r="D18" i="1"/>
  <c r="E18" i="1" s="1"/>
  <c r="W17" i="1"/>
  <c r="W20" i="1" s="1"/>
  <c r="W22" i="1" s="1"/>
  <c r="W27" i="1" s="1"/>
  <c r="W30" i="1" s="1"/>
  <c r="V17" i="1"/>
  <c r="S17" i="1"/>
  <c r="T17" i="1" s="1"/>
  <c r="N17" i="1"/>
  <c r="O17" i="1" s="1"/>
  <c r="I17" i="1"/>
  <c r="J17" i="1" s="1"/>
  <c r="E17" i="1"/>
  <c r="D17" i="1"/>
  <c r="W16" i="1"/>
  <c r="X16" i="1" s="1"/>
  <c r="Y16" i="1" s="1"/>
  <c r="V16" i="1"/>
  <c r="S16" i="1"/>
  <c r="T16" i="1" s="1"/>
  <c r="N16" i="1"/>
  <c r="O16" i="1" s="1"/>
  <c r="I16" i="1"/>
  <c r="J16" i="1" s="1"/>
  <c r="D16" i="1"/>
  <c r="E16" i="1" s="1"/>
  <c r="W15" i="1"/>
  <c r="X15" i="1" s="1"/>
  <c r="Y15" i="1" s="1"/>
  <c r="V15" i="1"/>
  <c r="S15" i="1"/>
  <c r="T15" i="1" s="1"/>
  <c r="N15" i="1"/>
  <c r="O15" i="1" s="1"/>
  <c r="I15" i="1"/>
  <c r="J15" i="1" s="1"/>
  <c r="D15" i="1"/>
  <c r="E15" i="1" s="1"/>
  <c r="W14" i="1"/>
  <c r="V14" i="1"/>
  <c r="S14" i="1"/>
  <c r="T14" i="1" s="1"/>
  <c r="N14" i="1"/>
  <c r="O14" i="1" s="1"/>
  <c r="I14" i="1"/>
  <c r="J14" i="1" s="1"/>
  <c r="E14" i="1"/>
  <c r="D14" i="1"/>
  <c r="A3" i="1"/>
  <c r="A2" i="1"/>
  <c r="C70" i="1" l="1"/>
  <c r="D70" i="1" s="1"/>
  <c r="E70" i="1" s="1"/>
  <c r="R76" i="1"/>
  <c r="S76" i="1" s="1"/>
  <c r="T76" i="1" s="1"/>
  <c r="W73" i="1"/>
  <c r="Y73" i="1" s="1"/>
  <c r="I78" i="1"/>
  <c r="J78" i="1" s="1"/>
  <c r="V62" i="1"/>
  <c r="X62" i="1" s="1"/>
  <c r="Y62" i="1" s="1"/>
  <c r="V59" i="1"/>
  <c r="X59" i="1" s="1"/>
  <c r="Y59" i="1" s="1"/>
  <c r="W33" i="1"/>
  <c r="W34" i="1" s="1"/>
  <c r="W31" i="1"/>
  <c r="C27" i="1"/>
  <c r="C30" i="1" s="1"/>
  <c r="C26" i="1"/>
  <c r="D22" i="1"/>
  <c r="E22" i="1" s="1"/>
  <c r="C24" i="1"/>
  <c r="E24" i="1"/>
  <c r="M24" i="1"/>
  <c r="O24" i="1" s="1"/>
  <c r="M27" i="1"/>
  <c r="M30" i="1" s="1"/>
  <c r="M26" i="1"/>
  <c r="G26" i="1"/>
  <c r="I22" i="1"/>
  <c r="J22" i="1" s="1"/>
  <c r="G27" i="1"/>
  <c r="H26" i="1"/>
  <c r="H27" i="1"/>
  <c r="H30" i="1" s="1"/>
  <c r="R26" i="1"/>
  <c r="T26" i="1" s="1"/>
  <c r="R24" i="1"/>
  <c r="T24" i="1" s="1"/>
  <c r="R27" i="1"/>
  <c r="V27" i="1"/>
  <c r="X22" i="1"/>
  <c r="Y22" i="1" s="1"/>
  <c r="X17" i="1"/>
  <c r="Y17" i="1" s="1"/>
  <c r="Q33" i="1"/>
  <c r="W68" i="1"/>
  <c r="X68" i="1" s="1"/>
  <c r="Y68" i="1" s="1"/>
  <c r="W24" i="1"/>
  <c r="D20" i="1"/>
  <c r="E20" i="1" s="1"/>
  <c r="H70" i="1"/>
  <c r="I70" i="1" s="1"/>
  <c r="J70" i="1" s="1"/>
  <c r="X20" i="1"/>
  <c r="Y20" i="1" s="1"/>
  <c r="L26" i="1"/>
  <c r="O26" i="1" s="1"/>
  <c r="X50" i="1"/>
  <c r="Y50" i="1" s="1"/>
  <c r="I20" i="1"/>
  <c r="J20" i="1" s="1"/>
  <c r="L27" i="1"/>
  <c r="R70" i="1"/>
  <c r="S70" i="1" s="1"/>
  <c r="T70" i="1" s="1"/>
  <c r="S67" i="1"/>
  <c r="T67" i="1" s="1"/>
  <c r="V61" i="1"/>
  <c r="X61" i="1" s="1"/>
  <c r="Y61" i="1" s="1"/>
  <c r="V70" i="1"/>
  <c r="C76" i="1"/>
  <c r="D76" i="1" s="1"/>
  <c r="E76" i="1" s="1"/>
  <c r="C77" i="1"/>
  <c r="D74" i="1"/>
  <c r="E74" i="1" s="1"/>
  <c r="V76" i="1"/>
  <c r="X74" i="1"/>
  <c r="Y74" i="1" s="1"/>
  <c r="D77" i="1"/>
  <c r="E77" i="1" s="1"/>
  <c r="X23" i="1"/>
  <c r="Y23" i="1" s="1"/>
  <c r="X14" i="1"/>
  <c r="Y14" i="1" s="1"/>
  <c r="N20" i="1"/>
  <c r="O20" i="1" s="1"/>
  <c r="W51" i="1"/>
  <c r="X51" i="1" s="1"/>
  <c r="Y51" i="1" s="1"/>
  <c r="V77" i="1"/>
  <c r="X25" i="1"/>
  <c r="Y25" i="1" s="1"/>
  <c r="V26" i="1"/>
  <c r="V58" i="1"/>
  <c r="X58" i="1" s="1"/>
  <c r="Y58" i="1" s="1"/>
  <c r="D68" i="1"/>
  <c r="E68" i="1" s="1"/>
  <c r="N22" i="1"/>
  <c r="O22" i="1" s="1"/>
  <c r="W77" i="1"/>
  <c r="W26" i="1"/>
  <c r="D30" i="1"/>
  <c r="E30" i="1" s="1"/>
  <c r="B33" i="1"/>
  <c r="B31" i="1"/>
  <c r="V55" i="1"/>
  <c r="X55" i="1" s="1"/>
  <c r="Y55" i="1" s="1"/>
  <c r="V69" i="1"/>
  <c r="S20" i="1"/>
  <c r="T20" i="1" s="1"/>
  <c r="S22" i="1"/>
  <c r="T22" i="1" s="1"/>
  <c r="V71" i="1"/>
  <c r="V24" i="1"/>
  <c r="Y24" i="1" s="1"/>
  <c r="B26" i="1"/>
  <c r="X78" i="1"/>
  <c r="Y78" i="1" s="1"/>
  <c r="W75" i="1"/>
  <c r="X75" i="1" s="1"/>
  <c r="Y75" i="1" s="1"/>
  <c r="R77" i="1"/>
  <c r="S77" i="1" s="1"/>
  <c r="T77" i="1" s="1"/>
  <c r="C69" i="1"/>
  <c r="E69" i="1" s="1"/>
  <c r="I74" i="1"/>
  <c r="J74" i="1" s="1"/>
  <c r="H77" i="1"/>
  <c r="I77" i="1" s="1"/>
  <c r="J77" i="1" s="1"/>
  <c r="W67" i="1"/>
  <c r="X67" i="1" s="1"/>
  <c r="Y67" i="1" s="1"/>
  <c r="W70" i="1" l="1"/>
  <c r="X70" i="1" s="1"/>
  <c r="Y70" i="1" s="1"/>
  <c r="M31" i="1"/>
  <c r="M33" i="1"/>
  <c r="B35" i="1"/>
  <c r="B34" i="1"/>
  <c r="S27" i="1"/>
  <c r="T27" i="1" s="1"/>
  <c r="R30" i="1"/>
  <c r="I66" i="1"/>
  <c r="J66" i="1" s="1"/>
  <c r="H71" i="1"/>
  <c r="I71" i="1" s="1"/>
  <c r="J71" i="1" s="1"/>
  <c r="H69" i="1"/>
  <c r="J69" i="1" s="1"/>
  <c r="W66" i="1"/>
  <c r="E26" i="1"/>
  <c r="W76" i="1"/>
  <c r="N27" i="1"/>
  <c r="O27" i="1" s="1"/>
  <c r="L30" i="1"/>
  <c r="C31" i="1"/>
  <c r="C33" i="1"/>
  <c r="R71" i="1"/>
  <c r="S71" i="1" s="1"/>
  <c r="T71" i="1" s="1"/>
  <c r="S66" i="1"/>
  <c r="T66" i="1" s="1"/>
  <c r="T69" i="1"/>
  <c r="Q35" i="1"/>
  <c r="Q34" i="1"/>
  <c r="G30" i="1"/>
  <c r="I27" i="1"/>
  <c r="J27" i="1" s="1"/>
  <c r="V30" i="1"/>
  <c r="X27" i="1"/>
  <c r="Y27" i="1" s="1"/>
  <c r="H33" i="1"/>
  <c r="H31" i="1"/>
  <c r="X76" i="1"/>
  <c r="Y76" i="1" s="1"/>
  <c r="E31" i="1"/>
  <c r="Y26" i="1"/>
  <c r="J26" i="1"/>
  <c r="D27" i="1"/>
  <c r="E27" i="1" s="1"/>
  <c r="X77" i="1"/>
  <c r="Y77" i="1" s="1"/>
  <c r="C35" i="1" l="1"/>
  <c r="C34" i="1"/>
  <c r="R33" i="1"/>
  <c r="R31" i="1"/>
  <c r="T31" i="1" s="1"/>
  <c r="S30" i="1"/>
  <c r="T30" i="1" s="1"/>
  <c r="H34" i="1"/>
  <c r="H35" i="1"/>
  <c r="E34" i="1"/>
  <c r="W69" i="1"/>
  <c r="Y69" i="1" s="1"/>
  <c r="X66" i="1"/>
  <c r="Y66" i="1" s="1"/>
  <c r="W71" i="1"/>
  <c r="X71" i="1" s="1"/>
  <c r="Y71" i="1" s="1"/>
  <c r="L31" i="1"/>
  <c r="O31" i="1" s="1"/>
  <c r="L33" i="1"/>
  <c r="N30" i="1"/>
  <c r="O30" i="1" s="1"/>
  <c r="D33" i="1"/>
  <c r="E33" i="1" s="1"/>
  <c r="V33" i="1"/>
  <c r="X30" i="1"/>
  <c r="Y30" i="1" s="1"/>
  <c r="V31" i="1"/>
  <c r="Y31" i="1" s="1"/>
  <c r="M35" i="1"/>
  <c r="M34" i="1"/>
  <c r="G33" i="1"/>
  <c r="G31" i="1"/>
  <c r="J31" i="1" s="1"/>
  <c r="I30" i="1"/>
  <c r="J30" i="1" s="1"/>
  <c r="I33" i="1" l="1"/>
  <c r="J33" i="1" s="1"/>
  <c r="G35" i="1"/>
  <c r="G34" i="1"/>
  <c r="J34" i="1" s="1"/>
  <c r="V34" i="1"/>
  <c r="Y34" i="1" s="1"/>
  <c r="X33" i="1"/>
  <c r="Y33" i="1" s="1"/>
  <c r="R34" i="1"/>
  <c r="T34" i="1" s="1"/>
  <c r="R35" i="1"/>
  <c r="S33" i="1"/>
  <c r="T33" i="1" s="1"/>
  <c r="L35" i="1"/>
  <c r="N33" i="1"/>
  <c r="O33" i="1" s="1"/>
  <c r="L34" i="1"/>
  <c r="O34" i="1" s="1"/>
</calcChain>
</file>

<file path=xl/sharedStrings.xml><?xml version="1.0" encoding="utf-8"?>
<sst xmlns="http://schemas.openxmlformats.org/spreadsheetml/2006/main" count="111" uniqueCount="76">
  <si>
    <t>REGION IX</t>
  </si>
  <si>
    <t>(In Thousand)</t>
  </si>
  <si>
    <t xml:space="preserve">       ZAMCELCO</t>
  </si>
  <si>
    <t>ZAMSURECO I</t>
  </si>
  <si>
    <t>ZAMSURECO II</t>
  </si>
  <si>
    <t>ZANECO</t>
  </si>
  <si>
    <t xml:space="preserve">       T O T A L</t>
  </si>
  <si>
    <t>ZAMCELCO</t>
  </si>
  <si>
    <t>Inc. / (March.)</t>
  </si>
  <si>
    <t>June</t>
  </si>
  <si>
    <t>Amount</t>
  </si>
  <si>
    <t>Percent</t>
  </si>
  <si>
    <t>STATEMENT OF OPERATIONS</t>
  </si>
  <si>
    <t xml:space="preserve">  Total Bills</t>
  </si>
  <si>
    <t xml:space="preserve">  Less:  RFSC</t>
  </si>
  <si>
    <t xml:space="preserve">              Universal Charge</t>
  </si>
  <si>
    <t xml:space="preserve">              Value Added Tax</t>
  </si>
  <si>
    <t xml:space="preserve">              Other Taxes</t>
  </si>
  <si>
    <t xml:space="preserve">              Others</t>
  </si>
  <si>
    <t xml:space="preserve">  Net Operating Revenue</t>
  </si>
  <si>
    <t xml:space="preserve">  Add:  Other Revenue</t>
  </si>
  <si>
    <t xml:space="preserve">  Total </t>
  </si>
  <si>
    <t xml:space="preserve">  Power Cost</t>
  </si>
  <si>
    <t xml:space="preserve">  %</t>
  </si>
  <si>
    <t xml:space="preserve"> </t>
  </si>
  <si>
    <t xml:space="preserve">  Non-Power Cost</t>
  </si>
  <si>
    <t xml:space="preserve">  Operating Margin (Loss)</t>
  </si>
  <si>
    <t xml:space="preserve">  Depreciation Expenses</t>
  </si>
  <si>
    <t xml:space="preserve">  Interest Expenses</t>
  </si>
  <si>
    <t xml:space="preserve">  Net Operating Margin</t>
  </si>
  <si>
    <t xml:space="preserve">  Other Expenses</t>
  </si>
  <si>
    <t xml:space="preserve">  Net Margin (Loss)</t>
  </si>
  <si>
    <t>FINANCIAL DATA</t>
  </si>
  <si>
    <t xml:space="preserve">  Cash- General Fund</t>
  </si>
  <si>
    <t xml:space="preserve">  Sinking Fund-Loan Fund  </t>
  </si>
  <si>
    <t xml:space="preserve">  Sinking Fund-RF/RFSC</t>
  </si>
  <si>
    <t xml:space="preserve">  A/R - Energy Sales</t>
  </si>
  <si>
    <t xml:space="preserve">            Energy</t>
  </si>
  <si>
    <t xml:space="preserve">            RFSC</t>
  </si>
  <si>
    <t xml:space="preserve">            UC</t>
  </si>
  <si>
    <t xml:space="preserve">            VAT</t>
  </si>
  <si>
    <t xml:space="preserve">            FRANCHISE, BUSINESS, RPT &amp; OTHER TAXES</t>
  </si>
  <si>
    <t xml:space="preserve">    Amount</t>
  </si>
  <si>
    <t xml:space="preserve">    No. of Month's Sales</t>
  </si>
  <si>
    <t xml:space="preserve">  A/P - Power</t>
  </si>
  <si>
    <t xml:space="preserve">    No. of Month's Purchases</t>
  </si>
  <si>
    <t xml:space="preserve">  Ave. Monthly Power Payments</t>
  </si>
  <si>
    <t xml:space="preserve">  Advances to Officers &amp; Employees</t>
  </si>
  <si>
    <t xml:space="preserve">  Remittance to PSALM</t>
  </si>
  <si>
    <t xml:space="preserve">  Reinvestment Fund/RFSC</t>
  </si>
  <si>
    <t xml:space="preserve">  NEA Loan </t>
  </si>
  <si>
    <t xml:space="preserve">       Amount Due</t>
  </si>
  <si>
    <t xml:space="preserve">       Payment</t>
  </si>
  <si>
    <t xml:space="preserve">       No. of Quarters (Advance)/Arrears</t>
  </si>
  <si>
    <t xml:space="preserve">       Loan Amort. (Advance)/Arrears</t>
  </si>
  <si>
    <t xml:space="preserve">  Outstanding Loan</t>
  </si>
  <si>
    <t>STATISTICAL DATA</t>
  </si>
  <si>
    <t xml:space="preserve">  MWH Generated/Purchased</t>
  </si>
  <si>
    <t xml:space="preserve">  MWH Sales</t>
  </si>
  <si>
    <t xml:space="preserve">  MWH Coop Consumption</t>
  </si>
  <si>
    <t xml:space="preserve">  Systems Loss (%)</t>
  </si>
  <si>
    <t xml:space="preserve">  Average Systems Rate (P)</t>
  </si>
  <si>
    <t xml:space="preserve">  Average Power Cost (P)</t>
  </si>
  <si>
    <t xml:space="preserve">  Average Collection Period</t>
  </si>
  <si>
    <t>52</t>
  </si>
  <si>
    <t xml:space="preserve">  Number of Consumers</t>
  </si>
  <si>
    <t xml:space="preserve">  Number of Employees-Actual</t>
  </si>
  <si>
    <t xml:space="preserve">  No. of Consumers per Employee</t>
  </si>
  <si>
    <t xml:space="preserve">  Non-Power Cost/Consumer</t>
  </si>
  <si>
    <t xml:space="preserve">  Peak Load</t>
  </si>
  <si>
    <t xml:space="preserve">  2022 Perf. Assessment Rating/Class</t>
  </si>
  <si>
    <t>B - Mega Large</t>
  </si>
  <si>
    <t>AAA - Mega Large</t>
  </si>
  <si>
    <t>C - Mega Large</t>
  </si>
  <si>
    <t xml:space="preserve">  Average Collection Efficiency (%)*</t>
  </si>
  <si>
    <t>*Average Collection Efficiency Includes outstanding power bills of member-consumer-owners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</si>
</sst>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i/>
      <sz val="12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sz val="10"/>
      <name val="Arial"/>
      <family val="2"/>
    </font>
    <font>
      <u/>
      <sz val="12"/>
      <name val="Arial"/>
      <family val="2"/>
    </font>
    <font>
      <u/>
      <sz val="12"/>
      <color theme="1"/>
      <name val="Arial"/>
      <family val="2"/>
    </font>
    <font>
      <sz val="11"/>
      <name val="Arial"/>
      <family val="2"/>
    </font>
    <font>
      <i/>
      <sz val="12"/>
      <color theme="0"/>
      <name val="Arial"/>
      <family val="2"/>
    </font>
    <font>
      <i/>
      <sz val="12"/>
      <color theme="1"/>
      <name val="Arial"/>
      <family val="2"/>
    </font>
    <font>
      <i/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7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2" fillId="0" borderId="0" xfId="0" applyNumberFormat="1" applyFont="1" applyAlignment="1">
      <alignment horizontal="left"/>
    </xf>
    <xf numFmtId="164" fontId="2" fillId="0" borderId="0" xfId="1" applyNumberFormat="1" applyFont="1" applyFill="1"/>
    <xf numFmtId="43" fontId="2" fillId="0" borderId="0" xfId="1" applyNumberFormat="1" applyFont="1" applyFill="1"/>
    <xf numFmtId="164" fontId="3" fillId="0" borderId="0" xfId="1" applyNumberFormat="1" applyFont="1" applyFill="1"/>
    <xf numFmtId="43" fontId="3" fillId="0" borderId="0" xfId="1" applyNumberFormat="1" applyFont="1" applyFill="1"/>
    <xf numFmtId="164" fontId="2" fillId="0" borderId="0" xfId="1" applyNumberFormat="1" applyFont="1" applyFill="1" applyAlignment="1">
      <alignment horizontal="left"/>
    </xf>
    <xf numFmtId="164" fontId="2" fillId="0" borderId="0" xfId="1" applyNumberFormat="1" applyFont="1" applyFill="1" applyAlignment="1">
      <alignment horizontal="left" vertical="top"/>
    </xf>
    <xf numFmtId="43" fontId="2" fillId="0" borderId="0" xfId="1" applyFont="1" applyFill="1"/>
    <xf numFmtId="43" fontId="2" fillId="0" borderId="0" xfId="1" applyFont="1" applyFill="1" applyAlignment="1">
      <alignment horizontal="left"/>
    </xf>
    <xf numFmtId="164" fontId="1" fillId="0" borderId="0" xfId="1" applyNumberFormat="1" applyFont="1" applyFill="1" applyAlignment="1">
      <alignment horizontal="left"/>
    </xf>
    <xf numFmtId="43" fontId="1" fillId="0" borderId="0" xfId="1" applyFont="1" applyFill="1" applyAlignment="1">
      <alignment horizontal="left"/>
    </xf>
    <xf numFmtId="164" fontId="11" fillId="0" borderId="0" xfId="1" applyNumberFormat="1" applyFont="1" applyFill="1" applyAlignment="1">
      <alignment horizontal="left"/>
    </xf>
    <xf numFmtId="43" fontId="7" fillId="0" borderId="0" xfId="1" applyFont="1" applyFill="1"/>
    <xf numFmtId="43" fontId="2" fillId="0" borderId="0" xfId="1" applyFont="1" applyFill="1" applyAlignment="1">
      <alignment horizontal="center"/>
    </xf>
    <xf numFmtId="43" fontId="2" fillId="0" borderId="0" xfId="1" applyNumberFormat="1" applyFont="1" applyFill="1" applyAlignment="1">
      <alignment horizontal="left"/>
    </xf>
    <xf numFmtId="43" fontId="2" fillId="0" borderId="0" xfId="1" applyNumberFormat="1" applyFont="1" applyFill="1" applyAlignment="1">
      <alignment horizontal="right"/>
    </xf>
    <xf numFmtId="43" fontId="2" fillId="0" borderId="0" xfId="1" applyNumberFormat="1" applyFont="1" applyFill="1" applyAlignment="1">
      <alignment horizontal="center"/>
    </xf>
    <xf numFmtId="43" fontId="3" fillId="0" borderId="0" xfId="1" applyNumberFormat="1" applyFont="1" applyFill="1" applyAlignment="1">
      <alignment horizontal="center"/>
    </xf>
    <xf numFmtId="164" fontId="3" fillId="0" borderId="0" xfId="1" applyNumberFormat="1" applyFont="1" applyFill="1" applyAlignment="1">
      <alignment horizontal="left"/>
    </xf>
    <xf numFmtId="164" fontId="9" fillId="0" borderId="0" xfId="1" applyNumberFormat="1" applyFont="1" applyFill="1"/>
    <xf numFmtId="164" fontId="10" fillId="0" borderId="0" xfId="1" applyNumberFormat="1" applyFont="1" applyFill="1"/>
    <xf numFmtId="164" fontId="7" fillId="0" borderId="0" xfId="1" applyNumberFormat="1" applyFont="1" applyFill="1"/>
    <xf numFmtId="164" fontId="12" fillId="0" borderId="0" xfId="1" applyNumberFormat="1" applyFont="1" applyFill="1"/>
    <xf numFmtId="164" fontId="13" fillId="0" borderId="0" xfId="1" applyNumberFormat="1" applyFont="1" applyFill="1"/>
    <xf numFmtId="43" fontId="11" fillId="0" borderId="0" xfId="1" applyNumberFormat="1" applyFont="1" applyFill="1" applyAlignment="1">
      <alignment horizontal="left"/>
    </xf>
    <xf numFmtId="164" fontId="14" fillId="0" borderId="0" xfId="1" applyNumberFormat="1" applyFont="1" applyFill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3" fontId="2" fillId="0" borderId="0" xfId="1" applyFont="1" applyFill="1" applyAlignment="1">
      <alignment horizontal="center"/>
    </xf>
    <xf numFmtId="43" fontId="3" fillId="0" borderId="0" xfId="1" applyFont="1" applyFill="1" applyAlignment="1">
      <alignment horizontal="center"/>
    </xf>
  </cellXfs>
  <cellStyles count="2">
    <cellStyle name="Comma 13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cd-guerrerooa\ABI\Financial%20Profile\2014%20Financial%20Profile\SEPTEMBER%20with%20adjustmen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cd01\abi\Balance%20Sheet\2009%20Balance%20Sheet\DE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cd-guerrerooa\ABI\Financial%20Profile\2014%20Financial%20Profile\MARCH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afileserver\ECFMSS\Users\sagunjgd\Desktop\Consolidated%20Financial%20Profile%20as%20of%20June%2030,%202023_juve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y%20Drive\ALL%20FILES\AAA\USB%201\MARCH%202020%20FILES%20(KPS%20&amp;%20FP)\TREASURY\2023\EC%20Financial%20Profile%20063023_MCSO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afileserver\ECFMSS\Users\Zac\Downloads\Power%20Market%20YTD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ac\Desktop\aa\USB%20Drive\000_JUVEE's%20FILE%20(desktop)\COLLECTION%20EFFICIENCY\2022\02_June%202022%20COLL%20EFF%20final_juvee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afileserver\ECFMSS\Users\Zac\Downloads\Financial%20and%20Statistical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s PROFITABILITY bos (outlook)"/>
      <sheetName val="Debt Service Ratio revised"/>
      <sheetName val="WORKING CAPITAL"/>
      <sheetName val="REG1"/>
      <sheetName val="CAR"/>
      <sheetName val="REG2"/>
      <sheetName val="REG3"/>
      <sheetName val="REG4 (CALABARZON)"/>
      <sheetName val="REG4 (MIMAROPA)"/>
      <sheetName val="REG5"/>
      <sheetName val="TOTAL LUZON"/>
      <sheetName val="REG6"/>
      <sheetName val="REG7"/>
      <sheetName val="REG8"/>
      <sheetName val="TOTAL VISAYAS"/>
      <sheetName val="REG9"/>
      <sheetName val="ARMM"/>
      <sheetName val="REG10"/>
      <sheetName val="CARAGA"/>
      <sheetName val="REG11"/>
      <sheetName val="REG12"/>
      <sheetName val="TOTAL MINDANAO"/>
      <sheetName val="SUMMARY ok"/>
      <sheetName val="executive summ ok"/>
      <sheetName val="ECs PROFITABILITY ok"/>
      <sheetName val="RESULTS OF OPERATIONS front) ok"/>
      <sheetName val="RESULTS OF OPERATIONS PER REGok"/>
      <sheetName val="TOP GROSSER OK"/>
      <sheetName val="TOP GAINERS OK"/>
      <sheetName val="TOP LOSERS OK"/>
      <sheetName val="TOP NO. OF CONSUMERS OK"/>
      <sheetName val="main"/>
      <sheetName val="main (2)"/>
      <sheetName val="main (3)"/>
      <sheetName val="Sheet1"/>
      <sheetName val="KPI"/>
      <sheetName val="Parameters"/>
    </sheetNames>
    <sheetDataSet>
      <sheetData sheetId="0" refreshError="1"/>
      <sheetData sheetId="1" refreshError="1">
        <row r="9">
          <cell r="B9" t="str">
            <v>INEC</v>
          </cell>
          <cell r="D9">
            <v>11960</v>
          </cell>
        </row>
        <row r="10">
          <cell r="B10" t="str">
            <v>ISECO</v>
          </cell>
          <cell r="D10">
            <v>97863.651599999983</v>
          </cell>
        </row>
        <row r="11">
          <cell r="B11" t="str">
            <v>LUELCO</v>
          </cell>
          <cell r="D11">
            <v>62594.862399999984</v>
          </cell>
        </row>
        <row r="12">
          <cell r="B12" t="str">
            <v>CENPELCO</v>
          </cell>
          <cell r="D12">
            <v>137720</v>
          </cell>
        </row>
        <row r="13">
          <cell r="B13" t="str">
            <v>PANELCO I</v>
          </cell>
          <cell r="D13">
            <v>16160.77919999999</v>
          </cell>
        </row>
        <row r="14">
          <cell r="B14" t="str">
            <v>PANELCO III</v>
          </cell>
          <cell r="D14">
            <v>146571.098</v>
          </cell>
        </row>
        <row r="15">
          <cell r="B15" t="str">
            <v>REGION I</v>
          </cell>
        </row>
        <row r="16">
          <cell r="B16" t="str">
            <v>ABRECO</v>
          </cell>
          <cell r="D16">
            <v>-52075.851599999995</v>
          </cell>
        </row>
        <row r="17">
          <cell r="B17" t="str">
            <v>BENECO</v>
          </cell>
          <cell r="D17">
            <v>7712.4835000000894</v>
          </cell>
        </row>
        <row r="18">
          <cell r="B18" t="str">
            <v>MOPRECO</v>
          </cell>
          <cell r="D18">
            <v>5622.4952000000048</v>
          </cell>
        </row>
        <row r="19">
          <cell r="B19" t="str">
            <v>IFELCO</v>
          </cell>
          <cell r="D19">
            <v>4763</v>
          </cell>
        </row>
        <row r="20">
          <cell r="B20" t="str">
            <v>KAELCO</v>
          </cell>
          <cell r="D20">
            <v>23902.310499999992</v>
          </cell>
        </row>
        <row r="21">
          <cell r="B21" t="str">
            <v>CAR</v>
          </cell>
        </row>
        <row r="22">
          <cell r="B22" t="str">
            <v>BATANELCO</v>
          </cell>
          <cell r="D22">
            <v>3423</v>
          </cell>
        </row>
        <row r="23">
          <cell r="B23" t="str">
            <v>CAGELCO I</v>
          </cell>
          <cell r="D23">
            <v>82509</v>
          </cell>
        </row>
        <row r="24">
          <cell r="B24" t="str">
            <v>CAGELCO II</v>
          </cell>
          <cell r="D24">
            <v>33459.601459200028</v>
          </cell>
        </row>
        <row r="25">
          <cell r="B25" t="str">
            <v>ISELCO I</v>
          </cell>
          <cell r="D25">
            <v>251665.51429209998</v>
          </cell>
        </row>
        <row r="26">
          <cell r="B26" t="str">
            <v>ISELCO II</v>
          </cell>
          <cell r="D26">
            <v>65080</v>
          </cell>
        </row>
        <row r="27">
          <cell r="B27" t="str">
            <v>NUVELCO</v>
          </cell>
          <cell r="D27">
            <v>0</v>
          </cell>
        </row>
        <row r="28">
          <cell r="B28" t="str">
            <v>QUIRELCO</v>
          </cell>
          <cell r="D28">
            <v>10771</v>
          </cell>
        </row>
        <row r="29">
          <cell r="B29" t="str">
            <v>REGION II</v>
          </cell>
        </row>
        <row r="30">
          <cell r="B30" t="str">
            <v>AURELCO</v>
          </cell>
          <cell r="D30">
            <v>26509</v>
          </cell>
        </row>
        <row r="31">
          <cell r="B31" t="str">
            <v>PENELCO</v>
          </cell>
          <cell r="D31">
            <v>122966</v>
          </cell>
        </row>
        <row r="32">
          <cell r="B32" t="str">
            <v>NEECO I</v>
          </cell>
          <cell r="D32">
            <v>114800.17079999996</v>
          </cell>
        </row>
        <row r="33">
          <cell r="B33" t="str">
            <v>NEECO II - Area I</v>
          </cell>
          <cell r="D33">
            <v>42601</v>
          </cell>
        </row>
        <row r="34">
          <cell r="B34" t="str">
            <v>NEECO II - Area II</v>
          </cell>
          <cell r="D34">
            <v>62162</v>
          </cell>
        </row>
        <row r="35">
          <cell r="B35" t="str">
            <v>PELCO I</v>
          </cell>
          <cell r="D35">
            <v>151111</v>
          </cell>
        </row>
        <row r="36">
          <cell r="B36" t="str">
            <v>PELCO II</v>
          </cell>
          <cell r="D36">
            <v>111100.16669999994</v>
          </cell>
        </row>
        <row r="37">
          <cell r="B37" t="str">
            <v>PELCO III</v>
          </cell>
          <cell r="D37">
            <v>-27459</v>
          </cell>
        </row>
        <row r="38">
          <cell r="B38" t="str">
            <v>PRESCO</v>
          </cell>
          <cell r="D38">
            <v>13662</v>
          </cell>
        </row>
        <row r="39">
          <cell r="B39" t="str">
            <v>SAJELCO</v>
          </cell>
          <cell r="D39">
            <v>20116.282799999986</v>
          </cell>
        </row>
        <row r="40">
          <cell r="B40" t="str">
            <v>TARELCO I</v>
          </cell>
          <cell r="D40">
            <v>119125</v>
          </cell>
        </row>
        <row r="41">
          <cell r="B41" t="str">
            <v>TARELCO II</v>
          </cell>
          <cell r="D41">
            <v>61077</v>
          </cell>
        </row>
        <row r="42">
          <cell r="B42" t="str">
            <v>ZAMECO I</v>
          </cell>
          <cell r="D42">
            <v>56876</v>
          </cell>
        </row>
        <row r="43">
          <cell r="B43" t="str">
            <v>ZAMECO II</v>
          </cell>
          <cell r="D43">
            <v>35227.535200000042</v>
          </cell>
        </row>
        <row r="44">
          <cell r="B44" t="str">
            <v>REGION III</v>
          </cell>
        </row>
        <row r="45">
          <cell r="B45" t="str">
            <v>BATELEC I</v>
          </cell>
          <cell r="D45">
            <v>233601</v>
          </cell>
        </row>
        <row r="46">
          <cell r="B46" t="str">
            <v>BATELEC II</v>
          </cell>
          <cell r="D46">
            <v>35572</v>
          </cell>
        </row>
        <row r="47">
          <cell r="B47" t="str">
            <v>BISELCO</v>
          </cell>
          <cell r="D47">
            <v>-897</v>
          </cell>
        </row>
        <row r="48">
          <cell r="B48" t="str">
            <v>FLECO</v>
          </cell>
          <cell r="D48">
            <v>34643</v>
          </cell>
        </row>
        <row r="49">
          <cell r="B49" t="str">
            <v>LUBELCO</v>
          </cell>
          <cell r="D49">
            <v>627</v>
          </cell>
        </row>
        <row r="50">
          <cell r="B50" t="str">
            <v>MARELCO</v>
          </cell>
          <cell r="D50">
            <v>4938</v>
          </cell>
        </row>
        <row r="51">
          <cell r="B51" t="str">
            <v>OMECO</v>
          </cell>
          <cell r="D51">
            <v>9649</v>
          </cell>
        </row>
        <row r="52">
          <cell r="B52" t="str">
            <v>ORMECO</v>
          </cell>
          <cell r="D52">
            <v>41334</v>
          </cell>
        </row>
        <row r="53">
          <cell r="B53" t="str">
            <v>PALECO</v>
          </cell>
          <cell r="D53">
            <v>42669</v>
          </cell>
        </row>
        <row r="54">
          <cell r="B54" t="str">
            <v>QUEZELCO I</v>
          </cell>
          <cell r="D54">
            <v>29642.942599999951</v>
          </cell>
        </row>
        <row r="55">
          <cell r="B55" t="str">
            <v xml:space="preserve">QUEZELCO II </v>
          </cell>
          <cell r="D55">
            <v>13390</v>
          </cell>
        </row>
        <row r="56">
          <cell r="B56" t="str">
            <v>TIELCO</v>
          </cell>
          <cell r="D56">
            <v>4315</v>
          </cell>
        </row>
        <row r="57">
          <cell r="B57" t="str">
            <v>ROMELCO</v>
          </cell>
          <cell r="D57">
            <v>7089</v>
          </cell>
        </row>
        <row r="58">
          <cell r="B58" t="str">
            <v>REGION IV</v>
          </cell>
        </row>
        <row r="59">
          <cell r="B59" t="str">
            <v>ALECO</v>
          </cell>
          <cell r="D59">
            <v>0</v>
          </cell>
        </row>
        <row r="60">
          <cell r="B60" t="str">
            <v>CANORECO</v>
          </cell>
          <cell r="D60">
            <v>38582</v>
          </cell>
        </row>
        <row r="61">
          <cell r="B61" t="str">
            <v>CASURECO I</v>
          </cell>
          <cell r="D61">
            <v>371</v>
          </cell>
        </row>
        <row r="62">
          <cell r="B62" t="str">
            <v>CASURECO II</v>
          </cell>
          <cell r="D62">
            <v>99727.500100000063</v>
          </cell>
        </row>
        <row r="63">
          <cell r="B63" t="str">
            <v>CASURECO III</v>
          </cell>
          <cell r="D63">
            <v>22704</v>
          </cell>
        </row>
        <row r="64">
          <cell r="B64" t="str">
            <v>CASURECO IV</v>
          </cell>
          <cell r="D64">
            <v>14270</v>
          </cell>
        </row>
        <row r="65">
          <cell r="B65" t="str">
            <v>FICELCO</v>
          </cell>
          <cell r="D65">
            <v>-5018.0596999999834</v>
          </cell>
        </row>
        <row r="66">
          <cell r="B66" t="str">
            <v>MASELCO</v>
          </cell>
          <cell r="D66">
            <v>10504</v>
          </cell>
        </row>
        <row r="67">
          <cell r="B67" t="str">
            <v>SORECO I</v>
          </cell>
          <cell r="D67">
            <v>20179</v>
          </cell>
        </row>
        <row r="68">
          <cell r="B68" t="str">
            <v>SORECO II</v>
          </cell>
          <cell r="D68">
            <v>19637.282400000026</v>
          </cell>
        </row>
        <row r="69">
          <cell r="B69" t="str">
            <v>TISELCO</v>
          </cell>
          <cell r="D69">
            <v>11728.6014</v>
          </cell>
        </row>
        <row r="70">
          <cell r="B70" t="str">
            <v>REGION V</v>
          </cell>
        </row>
        <row r="71">
          <cell r="B71" t="str">
            <v>AKELCO</v>
          </cell>
          <cell r="D71">
            <v>68343</v>
          </cell>
        </row>
        <row r="72">
          <cell r="B72" t="str">
            <v>ANTECO</v>
          </cell>
          <cell r="D72">
            <v>45561.082599999965</v>
          </cell>
        </row>
        <row r="73">
          <cell r="B73" t="str">
            <v>CAPELCO</v>
          </cell>
          <cell r="D73">
            <v>26895.635299999965</v>
          </cell>
        </row>
        <row r="74">
          <cell r="B74" t="str">
            <v>CENECO</v>
          </cell>
          <cell r="D74">
            <v>-98770.103999999817</v>
          </cell>
        </row>
        <row r="75">
          <cell r="B75" t="str">
            <v>GUIMELCO</v>
          </cell>
          <cell r="D75">
            <v>5825.9418000000005</v>
          </cell>
        </row>
        <row r="76">
          <cell r="B76" t="str">
            <v>ILECO I</v>
          </cell>
          <cell r="D76">
            <v>54022.51640000008</v>
          </cell>
        </row>
        <row r="77">
          <cell r="B77" t="str">
            <v>ILECO II</v>
          </cell>
          <cell r="D77">
            <v>65842</v>
          </cell>
        </row>
        <row r="78">
          <cell r="B78" t="str">
            <v>ILECO III</v>
          </cell>
          <cell r="D78">
            <v>3028.3224000000046</v>
          </cell>
        </row>
        <row r="79">
          <cell r="B79" t="str">
            <v>NOCECO</v>
          </cell>
          <cell r="D79">
            <v>32519.346799999941</v>
          </cell>
        </row>
        <row r="80">
          <cell r="B80" t="str">
            <v>NONECO</v>
          </cell>
          <cell r="D80">
            <v>68861</v>
          </cell>
        </row>
        <row r="81">
          <cell r="B81" t="str">
            <v>REGION VI</v>
          </cell>
        </row>
        <row r="82">
          <cell r="B82" t="str">
            <v>BANELCO</v>
          </cell>
          <cell r="D82">
            <v>3287.0310999999929</v>
          </cell>
        </row>
        <row r="83">
          <cell r="B83" t="str">
            <v>BOHECO I</v>
          </cell>
          <cell r="D83">
            <v>44411</v>
          </cell>
        </row>
        <row r="84">
          <cell r="B84" t="str">
            <v>BOHECO II</v>
          </cell>
          <cell r="D84">
            <v>25987</v>
          </cell>
        </row>
        <row r="85">
          <cell r="B85" t="str">
            <v>CELCO</v>
          </cell>
          <cell r="D85">
            <v>-238</v>
          </cell>
        </row>
        <row r="86">
          <cell r="B86" t="str">
            <v>CEBECO I</v>
          </cell>
          <cell r="D86">
            <v>50342</v>
          </cell>
        </row>
        <row r="87">
          <cell r="B87" t="str">
            <v>CEBECO II</v>
          </cell>
          <cell r="D87">
            <v>84608</v>
          </cell>
        </row>
        <row r="88">
          <cell r="B88" t="str">
            <v>CEBECO III</v>
          </cell>
          <cell r="D88">
            <v>26670</v>
          </cell>
        </row>
        <row r="89">
          <cell r="B89" t="str">
            <v>NORECO I</v>
          </cell>
          <cell r="D89">
            <v>-4152.415800000017</v>
          </cell>
        </row>
        <row r="90">
          <cell r="B90" t="str">
            <v>NORECO II</v>
          </cell>
          <cell r="D90">
            <v>52678</v>
          </cell>
        </row>
        <row r="91">
          <cell r="B91" t="str">
            <v>PROSIELCO</v>
          </cell>
          <cell r="D91">
            <v>298</v>
          </cell>
        </row>
        <row r="92">
          <cell r="B92" t="str">
            <v>REGION VII</v>
          </cell>
        </row>
        <row r="93">
          <cell r="B93" t="str">
            <v>BILECO</v>
          </cell>
          <cell r="D93">
            <v>12958</v>
          </cell>
        </row>
        <row r="94">
          <cell r="B94" t="str">
            <v>ESAMELCO</v>
          </cell>
          <cell r="D94">
            <v>21303</v>
          </cell>
        </row>
        <row r="95">
          <cell r="B95" t="str">
            <v>NORSAMELCO</v>
          </cell>
          <cell r="D95">
            <v>33568</v>
          </cell>
        </row>
        <row r="96">
          <cell r="B96" t="str">
            <v>SAMELCO I</v>
          </cell>
          <cell r="D96">
            <v>17716.40400000001</v>
          </cell>
        </row>
        <row r="97">
          <cell r="B97" t="str">
            <v>SAMELCO II</v>
          </cell>
          <cell r="D97">
            <v>40141.033522300015</v>
          </cell>
        </row>
        <row r="98">
          <cell r="B98" t="str">
            <v>LEYECO I/DORELCO</v>
          </cell>
          <cell r="D98">
            <v>14497.398257255991</v>
          </cell>
        </row>
        <row r="99">
          <cell r="B99" t="str">
            <v>LEYECO II</v>
          </cell>
          <cell r="D99">
            <v>6794.4239999999991</v>
          </cell>
        </row>
        <row r="100">
          <cell r="B100" t="str">
            <v>LEYECO III</v>
          </cell>
          <cell r="D100">
            <v>31017</v>
          </cell>
        </row>
        <row r="101">
          <cell r="B101" t="str">
            <v>LEYECO IV</v>
          </cell>
          <cell r="D101">
            <v>23846</v>
          </cell>
        </row>
        <row r="102">
          <cell r="B102" t="str">
            <v>LEYECO V</v>
          </cell>
          <cell r="D102">
            <v>-56750.774038100033</v>
          </cell>
        </row>
        <row r="103">
          <cell r="B103" t="str">
            <v>SOLECO</v>
          </cell>
          <cell r="D103">
            <v>55650.907425599988</v>
          </cell>
        </row>
        <row r="104">
          <cell r="B104" t="str">
            <v>REGION VIII</v>
          </cell>
        </row>
        <row r="105">
          <cell r="B105" t="str">
            <v>ZAMCELCO</v>
          </cell>
          <cell r="D105">
            <v>-42984</v>
          </cell>
        </row>
        <row r="106">
          <cell r="B106" t="str">
            <v>ZANECO</v>
          </cell>
          <cell r="D106">
            <v>19576.756500000018</v>
          </cell>
        </row>
        <row r="107">
          <cell r="B107" t="str">
            <v>ZAMSURECO I</v>
          </cell>
          <cell r="D107">
            <v>45209.92614320002</v>
          </cell>
        </row>
        <row r="108">
          <cell r="B108" t="str">
            <v>ZAMSURECO II</v>
          </cell>
          <cell r="D108">
            <v>-34199.083657999989</v>
          </cell>
        </row>
        <row r="109">
          <cell r="B109" t="str">
            <v>REGION IX</v>
          </cell>
        </row>
        <row r="110">
          <cell r="B110" t="str">
            <v>BASELCO</v>
          </cell>
          <cell r="D110">
            <v>-33694</v>
          </cell>
        </row>
        <row r="111">
          <cell r="B111" t="str">
            <v>CASELCO</v>
          </cell>
          <cell r="D111">
            <v>0</v>
          </cell>
        </row>
        <row r="112">
          <cell r="B112" t="str">
            <v>MAGELCO</v>
          </cell>
          <cell r="D112">
            <v>-45364</v>
          </cell>
        </row>
        <row r="113">
          <cell r="B113" t="str">
            <v>SIASELCO</v>
          </cell>
          <cell r="D113">
            <v>1994</v>
          </cell>
        </row>
        <row r="114">
          <cell r="B114" t="str">
            <v>SULECO</v>
          </cell>
          <cell r="D114">
            <v>-6980.5339000000095</v>
          </cell>
        </row>
        <row r="115">
          <cell r="B115" t="str">
            <v>TAWELCO</v>
          </cell>
          <cell r="D115">
            <v>-67845</v>
          </cell>
        </row>
        <row r="116">
          <cell r="B116" t="str">
            <v>LASURECO</v>
          </cell>
          <cell r="D116">
            <v>-30048.70259999999</v>
          </cell>
        </row>
        <row r="117">
          <cell r="B117" t="str">
            <v>ARMM</v>
          </cell>
        </row>
        <row r="118">
          <cell r="B118" t="str">
            <v>FIBECO</v>
          </cell>
          <cell r="D118">
            <v>22160</v>
          </cell>
        </row>
        <row r="119">
          <cell r="B119" t="str">
            <v>BUSECO</v>
          </cell>
          <cell r="D119">
            <v>66200.051219200017</v>
          </cell>
        </row>
        <row r="120">
          <cell r="B120" t="str">
            <v>CAMELCO</v>
          </cell>
          <cell r="D120">
            <v>17370</v>
          </cell>
        </row>
        <row r="121">
          <cell r="B121" t="str">
            <v>LANECO</v>
          </cell>
          <cell r="D121">
            <v>29149.800817359996</v>
          </cell>
        </row>
        <row r="122">
          <cell r="B122" t="str">
            <v>MOELCI I</v>
          </cell>
          <cell r="D122">
            <v>4231.9807423999882</v>
          </cell>
        </row>
        <row r="123">
          <cell r="B123" t="str">
            <v>MOELCI II</v>
          </cell>
          <cell r="D123">
            <v>80453</v>
          </cell>
        </row>
        <row r="124">
          <cell r="B124" t="str">
            <v>MORESCO I</v>
          </cell>
          <cell r="D124">
            <v>39138</v>
          </cell>
        </row>
        <row r="125">
          <cell r="B125" t="str">
            <v>MORESCO II</v>
          </cell>
          <cell r="D125">
            <v>12317</v>
          </cell>
        </row>
        <row r="126">
          <cell r="B126" t="str">
            <v>REGION X</v>
          </cell>
        </row>
        <row r="127">
          <cell r="B127" t="str">
            <v>DANECO</v>
          </cell>
          <cell r="D127">
            <v>145584</v>
          </cell>
        </row>
        <row r="128">
          <cell r="B128" t="str">
            <v>DASURECO</v>
          </cell>
          <cell r="D128">
            <v>47006.620399999898</v>
          </cell>
        </row>
        <row r="129">
          <cell r="B129" t="str">
            <v>DORECO</v>
          </cell>
          <cell r="D129">
            <v>60767</v>
          </cell>
        </row>
        <row r="130">
          <cell r="B130" t="str">
            <v>REGION XI</v>
          </cell>
        </row>
        <row r="131">
          <cell r="B131" t="str">
            <v>COTELCO</v>
          </cell>
          <cell r="D131">
            <v>27585</v>
          </cell>
        </row>
        <row r="132">
          <cell r="B132" t="str">
            <v>COTELCO-PPALMA</v>
          </cell>
          <cell r="D132">
            <v>1570</v>
          </cell>
        </row>
        <row r="133">
          <cell r="B133" t="str">
            <v>SOCOTECO I</v>
          </cell>
          <cell r="D133">
            <v>27873.486400000053</v>
          </cell>
        </row>
        <row r="134">
          <cell r="B134" t="str">
            <v>SOCOTECO II</v>
          </cell>
          <cell r="D134">
            <v>111253</v>
          </cell>
        </row>
        <row r="135">
          <cell r="B135" t="str">
            <v>SUKELCO</v>
          </cell>
          <cell r="D135">
            <v>16197</v>
          </cell>
        </row>
        <row r="136">
          <cell r="B136" t="str">
            <v>REGION XII</v>
          </cell>
        </row>
        <row r="137">
          <cell r="B137" t="str">
            <v>ANECO</v>
          </cell>
          <cell r="D137">
            <v>43297</v>
          </cell>
        </row>
        <row r="138">
          <cell r="B138" t="str">
            <v>ASELCO</v>
          </cell>
          <cell r="D138">
            <v>60927</v>
          </cell>
        </row>
        <row r="139">
          <cell r="B139" t="str">
            <v>DIELCO</v>
          </cell>
          <cell r="D139">
            <v>3399.1143999999986</v>
          </cell>
        </row>
        <row r="140">
          <cell r="B140" t="str">
            <v>SIARELCO</v>
          </cell>
          <cell r="D140">
            <v>9183</v>
          </cell>
        </row>
        <row r="141">
          <cell r="B141" t="str">
            <v>SURNECO</v>
          </cell>
          <cell r="D141">
            <v>45679</v>
          </cell>
        </row>
        <row r="142">
          <cell r="B142" t="str">
            <v>SURSECO I</v>
          </cell>
          <cell r="D142">
            <v>15283</v>
          </cell>
        </row>
        <row r="143">
          <cell r="B143" t="str">
            <v>SURSECO II</v>
          </cell>
          <cell r="D143">
            <v>10066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2">
          <cell r="A2" t="str">
            <v>CENPELCO</v>
          </cell>
          <cell r="C2">
            <v>1918495</v>
          </cell>
          <cell r="D2">
            <v>200155.43299999999</v>
          </cell>
          <cell r="E2">
            <v>9.5850258533826569</v>
          </cell>
          <cell r="F2">
            <v>7.4266609145815359</v>
          </cell>
          <cell r="G2">
            <v>137720</v>
          </cell>
          <cell r="I2" t="e">
            <v>#REF!</v>
          </cell>
          <cell r="J2" t="e">
            <v>#REF!</v>
          </cell>
          <cell r="L2">
            <v>13.721726045388063</v>
          </cell>
        </row>
        <row r="3">
          <cell r="A3" t="str">
            <v>INEC</v>
          </cell>
          <cell r="C3">
            <v>1589382</v>
          </cell>
          <cell r="D3">
            <v>170673.84599999999</v>
          </cell>
          <cell r="E3">
            <v>9.3123934173253478</v>
          </cell>
          <cell r="F3">
            <v>0.85484624918339314</v>
          </cell>
          <cell r="G3">
            <v>11960</v>
          </cell>
          <cell r="I3" t="e">
            <v>#REF!</v>
          </cell>
          <cell r="J3" t="e">
            <v>#REF!</v>
          </cell>
          <cell r="L3">
            <v>11.29778326974334</v>
          </cell>
        </row>
        <row r="4">
          <cell r="A4" t="str">
            <v>ISECO</v>
          </cell>
          <cell r="C4">
            <v>1388688</v>
          </cell>
          <cell r="D4">
            <v>159790.674</v>
          </cell>
          <cell r="E4">
            <v>8.6906698947899805</v>
          </cell>
          <cell r="F4">
            <v>7.3450385093505117</v>
          </cell>
          <cell r="G4">
            <v>97863.651599999983</v>
          </cell>
          <cell r="I4" t="e">
            <v>#REF!</v>
          </cell>
          <cell r="J4" t="e">
            <v>#REF!</v>
          </cell>
          <cell r="L4">
            <v>9.9378956156590057</v>
          </cell>
        </row>
        <row r="5">
          <cell r="A5" t="str">
            <v>LUELCO</v>
          </cell>
          <cell r="C5">
            <v>1081899</v>
          </cell>
          <cell r="D5">
            <v>115632.253</v>
          </cell>
          <cell r="E5">
            <v>9.3563774114130602</v>
          </cell>
          <cell r="F5">
            <v>5.9867544768309058</v>
          </cell>
          <cell r="G5">
            <v>62594.862399999984</v>
          </cell>
          <cell r="I5" t="e">
            <v>#REF!</v>
          </cell>
          <cell r="J5" t="e">
            <v>#REF!</v>
          </cell>
          <cell r="L5">
            <v>11.222663404191104</v>
          </cell>
        </row>
        <row r="6">
          <cell r="A6" t="str">
            <v>PANELCO I</v>
          </cell>
          <cell r="C6">
            <v>560600</v>
          </cell>
          <cell r="D6">
            <v>63456.197</v>
          </cell>
          <cell r="E6">
            <v>8.834440551172646</v>
          </cell>
          <cell r="F6">
            <v>2.9891068997565968</v>
          </cell>
          <cell r="G6">
            <v>16160.77919999999</v>
          </cell>
          <cell r="I6" t="e">
            <v>#REF!</v>
          </cell>
          <cell r="J6" t="e">
            <v>#REF!</v>
          </cell>
          <cell r="L6">
            <v>13.738421713325183</v>
          </cell>
        </row>
        <row r="7">
          <cell r="A7" t="str">
            <v>PANELCO III</v>
          </cell>
          <cell r="C7">
            <v>1820458</v>
          </cell>
          <cell r="D7">
            <v>193140.09299999999</v>
          </cell>
          <cell r="E7">
            <v>9.4255831180530709</v>
          </cell>
          <cell r="F7">
            <v>8.1177634664365517</v>
          </cell>
          <cell r="G7">
            <v>146571.098</v>
          </cell>
          <cell r="I7" t="e">
            <v>#REF!</v>
          </cell>
          <cell r="J7" t="e">
            <v>#REF!</v>
          </cell>
          <cell r="L7">
            <v>15.525331376012582</v>
          </cell>
        </row>
        <row r="9">
          <cell r="C9">
            <v>8359522</v>
          </cell>
          <cell r="D9">
            <v>902848.49600000004</v>
          </cell>
          <cell r="G9">
            <v>472870.39119999995</v>
          </cell>
          <cell r="H9">
            <v>0</v>
          </cell>
          <cell r="I9" t="e">
            <v>#REF!</v>
          </cell>
          <cell r="J9" t="e">
            <v>#REF!</v>
          </cell>
          <cell r="K9">
            <v>0</v>
          </cell>
        </row>
        <row r="11">
          <cell r="A11" t="str">
            <v>ABRECO</v>
          </cell>
          <cell r="C11">
            <v>277536</v>
          </cell>
          <cell r="D11">
            <v>29142.255000000001</v>
          </cell>
          <cell r="E11">
            <v>9.523490889775001</v>
          </cell>
          <cell r="F11">
            <v>-18.46994463204415</v>
          </cell>
          <cell r="H11">
            <v>-52075.851599999995</v>
          </cell>
          <cell r="I11" t="e">
            <v>#REF!</v>
          </cell>
          <cell r="K11" t="e">
            <v>#REF!</v>
          </cell>
          <cell r="L11">
            <v>13.750084904014434</v>
          </cell>
        </row>
        <row r="12">
          <cell r="A12" t="str">
            <v>BENECO</v>
          </cell>
          <cell r="C12">
            <v>2082526</v>
          </cell>
          <cell r="D12">
            <v>266154.69900000002</v>
          </cell>
          <cell r="E12">
            <v>7.8244945808753119</v>
          </cell>
          <cell r="F12">
            <v>0.37935822351239962</v>
          </cell>
          <cell r="G12">
            <v>7712.4835000000894</v>
          </cell>
          <cell r="I12" t="e">
            <v>#REF!</v>
          </cell>
          <cell r="K12" t="e">
            <v>#REF!</v>
          </cell>
          <cell r="L12">
            <v>9.114928982500313</v>
          </cell>
        </row>
        <row r="13">
          <cell r="A13" t="str">
            <v>IFELCO</v>
          </cell>
          <cell r="C13">
            <v>131399</v>
          </cell>
          <cell r="D13">
            <v>11986.124</v>
          </cell>
          <cell r="E13">
            <v>10.962593078463064</v>
          </cell>
          <cell r="F13">
            <v>3.8025211761230726</v>
          </cell>
          <cell r="G13">
            <v>4763</v>
          </cell>
          <cell r="I13" t="e">
            <v>#REF!</v>
          </cell>
          <cell r="J13" t="e">
            <v>#REF!</v>
          </cell>
          <cell r="L13">
            <v>14.8762998307059</v>
          </cell>
        </row>
        <row r="14">
          <cell r="A14" t="str">
            <v>KAELCO</v>
          </cell>
          <cell r="C14">
            <v>210734</v>
          </cell>
          <cell r="D14">
            <v>18265.28</v>
          </cell>
          <cell r="E14">
            <v>11.537408679199006</v>
          </cell>
          <cell r="F14">
            <v>11.356186983456423</v>
          </cell>
          <cell r="G14">
            <v>23902.310499999992</v>
          </cell>
          <cell r="I14" t="e">
            <v>#REF!</v>
          </cell>
          <cell r="J14" t="e">
            <v>#REF!</v>
          </cell>
          <cell r="L14">
            <v>13.612189792021335</v>
          </cell>
        </row>
        <row r="15">
          <cell r="A15" t="str">
            <v>MOPRECO</v>
          </cell>
          <cell r="C15">
            <v>138699</v>
          </cell>
          <cell r="D15">
            <v>13333.749</v>
          </cell>
          <cell r="E15">
            <v>10.402100714510226</v>
          </cell>
          <cell r="F15">
            <v>4.0525848229035741</v>
          </cell>
          <cell r="G15">
            <v>5622.4952000000048</v>
          </cell>
          <cell r="I15" t="e">
            <v>#REF!</v>
          </cell>
          <cell r="J15" t="e">
            <v>#REF!</v>
          </cell>
          <cell r="L15">
            <v>11.122818551668891</v>
          </cell>
        </row>
        <row r="17">
          <cell r="C17">
            <v>2840894</v>
          </cell>
          <cell r="D17">
            <v>338882.10700000002</v>
          </cell>
          <cell r="G17">
            <v>42000.289200000087</v>
          </cell>
          <cell r="H17">
            <v>-52075.851599999995</v>
          </cell>
          <cell r="I17" t="e">
            <v>#REF!</v>
          </cell>
          <cell r="J17" t="e">
            <v>#REF!</v>
          </cell>
          <cell r="K17" t="e">
            <v>#REF!</v>
          </cell>
        </row>
        <row r="19">
          <cell r="A19" t="str">
            <v>BATANELCO</v>
          </cell>
          <cell r="C19">
            <v>47655</v>
          </cell>
          <cell r="D19">
            <v>4534.4350000000004</v>
          </cell>
          <cell r="E19">
            <v>10.509578370844437</v>
          </cell>
          <cell r="F19">
            <v>7</v>
          </cell>
          <cell r="G19">
            <v>3423</v>
          </cell>
          <cell r="I19" t="e">
            <v>#REF!</v>
          </cell>
          <cell r="J19" t="e">
            <v>#REF!</v>
          </cell>
          <cell r="L19">
            <v>6.0906130719054037</v>
          </cell>
        </row>
        <row r="20">
          <cell r="A20" t="str">
            <v>CAGELCO I</v>
          </cell>
          <cell r="C20">
            <v>1418672</v>
          </cell>
          <cell r="D20">
            <v>136424.78099999999</v>
          </cell>
          <cell r="E20">
            <v>10.398931848019606</v>
          </cell>
          <cell r="F20">
            <v>6</v>
          </cell>
          <cell r="G20">
            <v>82509</v>
          </cell>
          <cell r="I20" t="e">
            <v>#REF!</v>
          </cell>
          <cell r="K20" t="e">
            <v>#REF!</v>
          </cell>
          <cell r="L20">
            <v>12.111936932961488</v>
          </cell>
        </row>
        <row r="21">
          <cell r="A21" t="str">
            <v>CAGELCO II</v>
          </cell>
          <cell r="C21">
            <v>839738</v>
          </cell>
          <cell r="D21">
            <v>80895.044999999998</v>
          </cell>
          <cell r="E21">
            <v>10.380586351117056</v>
          </cell>
          <cell r="F21">
            <v>4</v>
          </cell>
          <cell r="G21">
            <v>33459.601459200028</v>
          </cell>
          <cell r="I21" t="e">
            <v>#REF!</v>
          </cell>
          <cell r="J21" t="e">
            <v>#REF!</v>
          </cell>
          <cell r="L21">
            <v>12.561853605938115</v>
          </cell>
        </row>
        <row r="22">
          <cell r="A22" t="str">
            <v>ISELCO I</v>
          </cell>
          <cell r="C22">
            <v>2315215</v>
          </cell>
          <cell r="D22">
            <v>215833.55300000001</v>
          </cell>
          <cell r="E22">
            <v>10.726853947495364</v>
          </cell>
          <cell r="F22">
            <v>12</v>
          </cell>
          <cell r="G22">
            <v>251665.51429209998</v>
          </cell>
          <cell r="I22" t="e">
            <v>#REF!</v>
          </cell>
          <cell r="K22" t="e">
            <v>#REF!</v>
          </cell>
          <cell r="L22">
            <v>13.948592206207422</v>
          </cell>
        </row>
        <row r="23">
          <cell r="A23" t="str">
            <v>ISELCO II</v>
          </cell>
          <cell r="C23">
            <v>979568</v>
          </cell>
          <cell r="D23">
            <v>110618.826</v>
          </cell>
          <cell r="E23">
            <v>8.8553461957732225</v>
          </cell>
          <cell r="F23">
            <v>6</v>
          </cell>
          <cell r="G23">
            <v>65080</v>
          </cell>
          <cell r="I23" t="e">
            <v>#REF!</v>
          </cell>
          <cell r="K23" t="e">
            <v>#REF!</v>
          </cell>
          <cell r="L23">
            <v>16.082862609883993</v>
          </cell>
        </row>
        <row r="24">
          <cell r="A24" t="str">
            <v>NUVELCO</v>
          </cell>
          <cell r="C24">
            <v>0</v>
          </cell>
          <cell r="D24">
            <v>0</v>
          </cell>
          <cell r="E24" t="e">
            <v>#DIV/0!</v>
          </cell>
          <cell r="F24">
            <v>0</v>
          </cell>
          <cell r="H24">
            <v>0</v>
          </cell>
          <cell r="I24" t="e">
            <v>#REF!</v>
          </cell>
          <cell r="J24" t="e">
            <v>#REF!</v>
          </cell>
          <cell r="L24">
            <v>0</v>
          </cell>
        </row>
        <row r="25">
          <cell r="A25" t="str">
            <v>QUIRELCO</v>
          </cell>
          <cell r="C25">
            <v>208330</v>
          </cell>
          <cell r="D25">
            <v>20965.967980000001</v>
          </cell>
          <cell r="E25">
            <v>9.9365791361854399</v>
          </cell>
          <cell r="F25">
            <v>5</v>
          </cell>
          <cell r="G25">
            <v>10771</v>
          </cell>
          <cell r="I25" t="e">
            <v>#REF!</v>
          </cell>
          <cell r="K25" t="e">
            <v>#REF!</v>
          </cell>
          <cell r="L25">
            <v>16.657523953890639</v>
          </cell>
        </row>
        <row r="27">
          <cell r="C27">
            <v>5809178</v>
          </cell>
          <cell r="D27">
            <v>569272.60797999997</v>
          </cell>
          <cell r="G27">
            <v>446908.11575130001</v>
          </cell>
          <cell r="H27">
            <v>0</v>
          </cell>
          <cell r="I27" t="e">
            <v>#REF!</v>
          </cell>
          <cell r="J27" t="e">
            <v>#REF!</v>
          </cell>
          <cell r="K27" t="e">
            <v>#REF!</v>
          </cell>
        </row>
        <row r="29">
          <cell r="A29" t="str">
            <v>AURELCO</v>
          </cell>
          <cell r="C29">
            <v>271784</v>
          </cell>
          <cell r="D29">
            <v>24380.202000000001</v>
          </cell>
          <cell r="E29">
            <v>11.147733722632815</v>
          </cell>
          <cell r="F29">
            <v>10.172841211730486</v>
          </cell>
          <cell r="G29">
            <v>26509</v>
          </cell>
          <cell r="I29" t="e">
            <v>#REF!</v>
          </cell>
          <cell r="J29" t="e">
            <v>#REF!</v>
          </cell>
          <cell r="L29">
            <v>10.615665923511679</v>
          </cell>
        </row>
        <row r="30">
          <cell r="A30" t="str">
            <v>NEECO I</v>
          </cell>
          <cell r="C30">
            <v>819866</v>
          </cell>
          <cell r="D30">
            <v>95358.334000000003</v>
          </cell>
          <cell r="E30">
            <v>8.5977382952181181</v>
          </cell>
          <cell r="F30">
            <v>13.893478674498287</v>
          </cell>
          <cell r="G30">
            <v>114800.17079999996</v>
          </cell>
          <cell r="I30" t="e">
            <v>#REF!</v>
          </cell>
          <cell r="J30" t="e">
            <v>#REF!</v>
          </cell>
          <cell r="L30">
            <v>12.44901048919486</v>
          </cell>
        </row>
        <row r="31">
          <cell r="A31" t="str">
            <v>NEECO II - Area I</v>
          </cell>
          <cell r="C31">
            <v>987329</v>
          </cell>
          <cell r="D31">
            <v>102458.16899999999</v>
          </cell>
          <cell r="E31">
            <v>9.6364107385131987</v>
          </cell>
          <cell r="F31">
            <v>4.3107382421303049</v>
          </cell>
          <cell r="G31">
            <v>42601</v>
          </cell>
          <cell r="I31" t="e">
            <v>#REF!</v>
          </cell>
          <cell r="J31" t="e">
            <v>#REF!</v>
          </cell>
          <cell r="L31">
            <v>11.447164812433583</v>
          </cell>
        </row>
        <row r="32">
          <cell r="A32" t="str">
            <v>NEECO II - Area II</v>
          </cell>
          <cell r="C32">
            <v>1081967</v>
          </cell>
          <cell r="D32">
            <v>116808.852</v>
          </cell>
          <cell r="E32">
            <v>9.2627140963597512</v>
          </cell>
          <cell r="F32">
            <v>5.8878856104743402</v>
          </cell>
          <cell r="G32">
            <v>62162</v>
          </cell>
          <cell r="I32" t="e">
            <v>#REF!</v>
          </cell>
          <cell r="J32" t="e">
            <v>#REF!</v>
          </cell>
          <cell r="L32">
            <v>9.6009195401660339</v>
          </cell>
        </row>
        <row r="33">
          <cell r="A33" t="str">
            <v>PELCO I</v>
          </cell>
          <cell r="C33">
            <v>1143664</v>
          </cell>
          <cell r="D33">
            <v>137277.80900000001</v>
          </cell>
          <cell r="E33">
            <v>8.3310187446246307</v>
          </cell>
          <cell r="F33">
            <v>14.745629571080762</v>
          </cell>
          <cell r="G33">
            <v>151111</v>
          </cell>
          <cell r="I33" t="e">
            <v>#REF!</v>
          </cell>
          <cell r="J33" t="e">
            <v>#REF!</v>
          </cell>
          <cell r="L33">
            <v>7.7879399102019535</v>
          </cell>
        </row>
        <row r="34">
          <cell r="A34" t="str">
            <v>PELCO II</v>
          </cell>
          <cell r="C34">
            <v>2445388</v>
          </cell>
          <cell r="D34">
            <v>256331.394</v>
          </cell>
          <cell r="E34">
            <v>9.5399473386392923</v>
          </cell>
          <cell r="F34">
            <v>4.6337645790501751</v>
          </cell>
          <cell r="G34">
            <v>111100.16669999994</v>
          </cell>
          <cell r="I34" t="e">
            <v>#REF!</v>
          </cell>
          <cell r="K34" t="e">
            <v>#REF!</v>
          </cell>
          <cell r="L34">
            <v>13.443215294834483</v>
          </cell>
        </row>
        <row r="35">
          <cell r="A35" t="str">
            <v>PELCO III</v>
          </cell>
          <cell r="C35">
            <v>968407</v>
          </cell>
          <cell r="D35">
            <v>101443.443</v>
          </cell>
          <cell r="F35">
            <v>-3.070978420725945</v>
          </cell>
          <cell r="H35">
            <v>-27459</v>
          </cell>
          <cell r="I35" t="e">
            <v>#REF!</v>
          </cell>
          <cell r="K35" t="e">
            <v>#REF!</v>
          </cell>
          <cell r="L35">
            <v>16.728710368716786</v>
          </cell>
        </row>
        <row r="36">
          <cell r="A36" t="str">
            <v>PENELCO</v>
          </cell>
          <cell r="C36">
            <v>2398959</v>
          </cell>
          <cell r="D36">
            <v>281296.90600000002</v>
          </cell>
          <cell r="E36">
            <v>8.5282096917198231</v>
          </cell>
          <cell r="F36">
            <v>5.7303163962654109</v>
          </cell>
          <cell r="G36">
            <v>122966</v>
          </cell>
          <cell r="I36" t="e">
            <v>#REF!</v>
          </cell>
          <cell r="J36" t="e">
            <v>#REF!</v>
          </cell>
          <cell r="L36">
            <v>7.8472037286711958</v>
          </cell>
        </row>
        <row r="37">
          <cell r="A37" t="str">
            <v>PRESCO</v>
          </cell>
          <cell r="C37">
            <v>234759</v>
          </cell>
          <cell r="D37">
            <v>25530.623</v>
          </cell>
          <cell r="E37">
            <v>9.1951927690914559</v>
          </cell>
          <cell r="F37">
            <v>6.1426817918178509</v>
          </cell>
          <cell r="G37">
            <v>13662</v>
          </cell>
          <cell r="I37" t="e">
            <v>#REF!</v>
          </cell>
          <cell r="J37" t="e">
            <v>#REF!</v>
          </cell>
          <cell r="L37">
            <v>9.2797836299239886</v>
          </cell>
        </row>
        <row r="38">
          <cell r="A38" t="str">
            <v>SAJELCO</v>
          </cell>
          <cell r="C38">
            <v>450038</v>
          </cell>
          <cell r="D38">
            <v>52152.856</v>
          </cell>
          <cell r="E38">
            <v>8.6292110253751009</v>
          </cell>
          <cell r="F38">
            <v>4.2835847146527914</v>
          </cell>
          <cell r="G38">
            <v>20116.282799999986</v>
          </cell>
          <cell r="I38" t="e">
            <v>#REF!</v>
          </cell>
          <cell r="J38" t="e">
            <v>#REF!</v>
          </cell>
          <cell r="L38">
            <v>10.183387213174123</v>
          </cell>
        </row>
        <row r="39">
          <cell r="A39" t="str">
            <v>TARELCO I</v>
          </cell>
          <cell r="C39">
            <v>1140486</v>
          </cell>
          <cell r="D39">
            <v>138244.677</v>
          </cell>
          <cell r="E39">
            <v>8.2497642929137882</v>
          </cell>
          <cell r="F39">
            <v>10.355237903169725</v>
          </cell>
          <cell r="G39">
            <v>119125</v>
          </cell>
          <cell r="I39" t="e">
            <v>#REF!</v>
          </cell>
          <cell r="J39" t="e">
            <v>#REF!</v>
          </cell>
          <cell r="L39">
            <v>8.4013798695651722</v>
          </cell>
        </row>
        <row r="40">
          <cell r="A40" t="str">
            <v>TARELCO II</v>
          </cell>
          <cell r="C40">
            <v>1224404</v>
          </cell>
          <cell r="D40">
            <v>148850.02299999999</v>
          </cell>
          <cell r="E40">
            <v>8.2257562029399232</v>
          </cell>
          <cell r="F40">
            <v>5.1216794030116075</v>
          </cell>
          <cell r="G40">
            <v>61077</v>
          </cell>
          <cell r="I40" t="e">
            <v>#REF!</v>
          </cell>
          <cell r="J40" t="e">
            <v>#REF!</v>
          </cell>
          <cell r="L40">
            <v>7.8681324262670191</v>
          </cell>
        </row>
        <row r="41">
          <cell r="A41" t="str">
            <v>ZAMECO I</v>
          </cell>
          <cell r="C41">
            <v>554679</v>
          </cell>
          <cell r="D41">
            <v>62488.231</v>
          </cell>
          <cell r="E41">
            <v>8.8765354871383693</v>
          </cell>
          <cell r="F41">
            <v>10.815909328617204</v>
          </cell>
          <cell r="G41">
            <v>56876</v>
          </cell>
          <cell r="I41" t="e">
            <v>#REF!</v>
          </cell>
          <cell r="J41" t="e">
            <v>#REF!</v>
          </cell>
          <cell r="L41">
            <v>12.214615796085402</v>
          </cell>
        </row>
        <row r="42">
          <cell r="A42" t="str">
            <v>ZAMECO II</v>
          </cell>
          <cell r="C42">
            <v>715094</v>
          </cell>
          <cell r="D42">
            <v>82401.623000000007</v>
          </cell>
          <cell r="E42">
            <v>8.6781543125673615</v>
          </cell>
          <cell r="F42">
            <v>4.5919797776615967</v>
          </cell>
          <cell r="G42">
            <v>35227.535200000042</v>
          </cell>
          <cell r="I42" t="e">
            <v>#REF!</v>
          </cell>
          <cell r="J42" t="e">
            <v>#REF!</v>
          </cell>
          <cell r="L42">
            <v>12.412164630764373</v>
          </cell>
        </row>
        <row r="44">
          <cell r="C44">
            <v>14436824</v>
          </cell>
          <cell r="D44">
            <v>1625023.1419999995</v>
          </cell>
          <cell r="G44">
            <v>937333.15549999988</v>
          </cell>
          <cell r="H44">
            <v>-27459</v>
          </cell>
          <cell r="I44" t="e">
            <v>#REF!</v>
          </cell>
          <cell r="J44" t="e">
            <v>#REF!</v>
          </cell>
          <cell r="K44" t="e">
            <v>#REF!</v>
          </cell>
        </row>
        <row r="46">
          <cell r="A46" t="str">
            <v>BATELEC I</v>
          </cell>
          <cell r="C46">
            <v>1805160</v>
          </cell>
          <cell r="D46">
            <v>197069.16099999999</v>
          </cell>
          <cell r="E46">
            <v>9.1600329084467962</v>
          </cell>
          <cell r="F46">
            <v>13.147154069803435</v>
          </cell>
          <cell r="G46">
            <v>233601</v>
          </cell>
          <cell r="I46" t="e">
            <v>#REF!</v>
          </cell>
          <cell r="J46" t="e">
            <v>#REF!</v>
          </cell>
          <cell r="L46">
            <v>11.64</v>
          </cell>
        </row>
        <row r="47">
          <cell r="A47" t="str">
            <v>BATELEC II</v>
          </cell>
          <cell r="C47">
            <v>4501959</v>
          </cell>
          <cell r="D47">
            <v>511126.80499999999</v>
          </cell>
          <cell r="E47">
            <v>8.8079102014616506</v>
          </cell>
          <cell r="F47">
            <v>0.87244737037024311</v>
          </cell>
          <cell r="G47">
            <v>35572</v>
          </cell>
          <cell r="I47" t="e">
            <v>#REF!</v>
          </cell>
          <cell r="J47" t="e">
            <v>#REF!</v>
          </cell>
          <cell r="L47">
            <v>10.69</v>
          </cell>
        </row>
        <row r="48">
          <cell r="A48" t="str">
            <v>BISELCO</v>
          </cell>
          <cell r="C48">
            <v>88239</v>
          </cell>
          <cell r="D48">
            <v>8099.2250000000004</v>
          </cell>
          <cell r="E48">
            <v>10.894746102250524</v>
          </cell>
          <cell r="F48">
            <v>-1.1481453037401121</v>
          </cell>
          <cell r="H48">
            <v>-897</v>
          </cell>
          <cell r="I48" t="e">
            <v>#REF!</v>
          </cell>
          <cell r="J48" t="e">
            <v>#REF!</v>
          </cell>
          <cell r="L48">
            <v>12.456475997678353</v>
          </cell>
        </row>
        <row r="49">
          <cell r="A49" t="str">
            <v>FLECO</v>
          </cell>
          <cell r="C49">
            <v>600054</v>
          </cell>
          <cell r="D49">
            <v>59850.014999999999</v>
          </cell>
          <cell r="E49">
            <v>10.02596239950817</v>
          </cell>
          <cell r="F49">
            <v>6.2535764507528375</v>
          </cell>
          <cell r="G49">
            <v>34643</v>
          </cell>
          <cell r="I49" t="e">
            <v>#REF!</v>
          </cell>
          <cell r="J49" t="e">
            <v>#REF!</v>
          </cell>
          <cell r="L49">
            <v>12.425192513448884</v>
          </cell>
        </row>
        <row r="50">
          <cell r="A50" t="str">
            <v>LUBELCO</v>
          </cell>
          <cell r="C50">
            <v>26919</v>
          </cell>
          <cell r="D50">
            <v>2259.2939999999999</v>
          </cell>
          <cell r="E50">
            <v>11.914783998895231</v>
          </cell>
          <cell r="F50">
            <v>2.4250628505124734</v>
          </cell>
          <cell r="G50">
            <v>627</v>
          </cell>
          <cell r="I50" t="e">
            <v>#REF!</v>
          </cell>
          <cell r="J50" t="e">
            <v>#REF!</v>
          </cell>
          <cell r="L50">
            <v>11.416109390983582</v>
          </cell>
        </row>
        <row r="51">
          <cell r="A51" t="str">
            <v>MARELCO</v>
          </cell>
          <cell r="C51">
            <v>272479</v>
          </cell>
          <cell r="D51">
            <v>26320.981</v>
          </cell>
          <cell r="E51">
            <v>10.352159746629505</v>
          </cell>
          <cell r="F51">
            <v>2.033814534895694</v>
          </cell>
          <cell r="G51">
            <v>4938</v>
          </cell>
          <cell r="I51" t="e">
            <v>#REF!</v>
          </cell>
          <cell r="K51" t="e">
            <v>#REF!</v>
          </cell>
          <cell r="L51">
            <v>9.2660616736576618</v>
          </cell>
        </row>
        <row r="52">
          <cell r="A52" t="str">
            <v>OMECO</v>
          </cell>
          <cell r="C52">
            <v>562851</v>
          </cell>
          <cell r="D52">
            <v>51980.110999999997</v>
          </cell>
          <cell r="E52">
            <v>10.828199270293979</v>
          </cell>
          <cell r="F52">
            <v>1.9255407039628341</v>
          </cell>
          <cell r="G52">
            <v>9649</v>
          </cell>
          <cell r="I52" t="e">
            <v>#REF!</v>
          </cell>
          <cell r="K52" t="e">
            <v>#REF!</v>
          </cell>
          <cell r="L52">
            <v>14.58</v>
          </cell>
        </row>
        <row r="53">
          <cell r="A53" t="str">
            <v>ORMECO</v>
          </cell>
          <cell r="C53">
            <v>1447310</v>
          </cell>
          <cell r="D53">
            <v>136324.565</v>
          </cell>
          <cell r="E53">
            <v>10.616648584207843</v>
          </cell>
          <cell r="F53">
            <v>3.2414501595865648</v>
          </cell>
          <cell r="G53">
            <v>41334</v>
          </cell>
          <cell r="I53" t="e">
            <v>#REF!</v>
          </cell>
          <cell r="J53" t="e">
            <v>#REF!</v>
          </cell>
          <cell r="L53">
            <v>11.402001813572525</v>
          </cell>
        </row>
        <row r="54">
          <cell r="A54" t="str">
            <v>PALECO</v>
          </cell>
          <cell r="C54">
            <v>1381682</v>
          </cell>
          <cell r="D54">
            <v>142394.174</v>
          </cell>
          <cell r="E54">
            <v>9.7032200207854018</v>
          </cell>
          <cell r="F54">
            <v>3.4202373461478341</v>
          </cell>
          <cell r="G54">
            <v>42669</v>
          </cell>
          <cell r="I54" t="e">
            <v>#REF!</v>
          </cell>
          <cell r="J54" t="e">
            <v>#REF!</v>
          </cell>
          <cell r="L54">
            <v>10.31</v>
          </cell>
        </row>
        <row r="55">
          <cell r="A55" t="str">
            <v>QUEZELCO I</v>
          </cell>
          <cell r="C55">
            <v>886923</v>
          </cell>
          <cell r="D55">
            <v>88018</v>
          </cell>
          <cell r="E55">
            <v>10.076609329909791</v>
          </cell>
          <cell r="F55">
            <v>3.3068364057370867</v>
          </cell>
          <cell r="G55">
            <v>29642.942599999951</v>
          </cell>
          <cell r="I55" t="e">
            <v>#REF!</v>
          </cell>
          <cell r="K55" t="e">
            <v>#REF!</v>
          </cell>
          <cell r="L55">
            <v>17.504549287895117</v>
          </cell>
        </row>
        <row r="56">
          <cell r="A56" t="str">
            <v xml:space="preserve">QUEZELCO II </v>
          </cell>
          <cell r="C56">
            <v>215447</v>
          </cell>
          <cell r="D56">
            <v>18492.972000000002</v>
          </cell>
          <cell r="E56">
            <v>11.650209603951165</v>
          </cell>
          <cell r="F56">
            <v>6.7558363059349436</v>
          </cell>
          <cell r="G56">
            <v>13390</v>
          </cell>
          <cell r="I56" t="e">
            <v>#REF!</v>
          </cell>
          <cell r="K56" t="e">
            <v>#REF!</v>
          </cell>
          <cell r="L56">
            <v>14.262679795698933</v>
          </cell>
        </row>
        <row r="57">
          <cell r="A57" t="str">
            <v>ROMELCO</v>
          </cell>
          <cell r="C57">
            <v>99825</v>
          </cell>
          <cell r="D57">
            <v>9419.9439999999995</v>
          </cell>
          <cell r="E57">
            <v>10.597196756159061</v>
          </cell>
          <cell r="F57">
            <v>6.6319895968790634</v>
          </cell>
          <cell r="G57">
            <v>7089</v>
          </cell>
          <cell r="I57" t="e">
            <v>#REF!</v>
          </cell>
          <cell r="J57" t="e">
            <v>#REF!</v>
          </cell>
          <cell r="L57">
            <v>10.963558738445066</v>
          </cell>
        </row>
        <row r="58">
          <cell r="A58" t="str">
            <v>TIELCO</v>
          </cell>
          <cell r="C58">
            <v>161796</v>
          </cell>
          <cell r="D58">
            <v>17712.688999999998</v>
          </cell>
          <cell r="E58">
            <v>9.1344685157629097</v>
          </cell>
          <cell r="F58">
            <v>2.6305040935886415</v>
          </cell>
          <cell r="G58">
            <v>4315</v>
          </cell>
          <cell r="I58" t="e">
            <v>#REF!</v>
          </cell>
          <cell r="J58" t="e">
            <v>#REF!</v>
          </cell>
          <cell r="L58">
            <v>8.9585162094283994</v>
          </cell>
        </row>
        <row r="60">
          <cell r="C60">
            <v>12050644</v>
          </cell>
          <cell r="D60">
            <v>1269067.9360000002</v>
          </cell>
          <cell r="G60">
            <v>457469.94259999995</v>
          </cell>
          <cell r="H60">
            <v>-897</v>
          </cell>
          <cell r="I60" t="e">
            <v>#REF!</v>
          </cell>
          <cell r="J60" t="e">
            <v>#REF!</v>
          </cell>
          <cell r="K60" t="e">
            <v>#REF!</v>
          </cell>
        </row>
        <row r="62">
          <cell r="A62" t="str">
            <v>ALECO</v>
          </cell>
          <cell r="C62">
            <v>0</v>
          </cell>
          <cell r="D62">
            <v>0</v>
          </cell>
          <cell r="E62" t="e">
            <v>#DIV/0!</v>
          </cell>
          <cell r="F62">
            <v>0</v>
          </cell>
          <cell r="H62">
            <v>0</v>
          </cell>
          <cell r="I62" t="e">
            <v>#REF!</v>
          </cell>
          <cell r="J62" t="e">
            <v>#REF!</v>
          </cell>
          <cell r="L62">
            <v>0</v>
          </cell>
        </row>
        <row r="63">
          <cell r="A63" t="str">
            <v>CANORECO</v>
          </cell>
          <cell r="C63">
            <v>848767</v>
          </cell>
          <cell r="D63">
            <v>90501.001000000004</v>
          </cell>
          <cell r="E63">
            <v>9.3785371501029022</v>
          </cell>
          <cell r="F63">
            <v>4.8107591827370282</v>
          </cell>
          <cell r="G63">
            <v>38582</v>
          </cell>
          <cell r="I63" t="e">
            <v>#REF!</v>
          </cell>
          <cell r="J63" t="e">
            <v>#REF!</v>
          </cell>
          <cell r="L63">
            <v>10.612907868913508</v>
          </cell>
        </row>
        <row r="64">
          <cell r="A64" t="str">
            <v>CASURECO I</v>
          </cell>
          <cell r="C64">
            <v>394996</v>
          </cell>
          <cell r="D64">
            <v>35456.266000000003</v>
          </cell>
          <cell r="E64">
            <v>11.140372198245579</v>
          </cell>
          <cell r="F64">
            <v>0.10244317303231792</v>
          </cell>
          <cell r="G64">
            <v>371</v>
          </cell>
          <cell r="I64" t="e">
            <v>#REF!</v>
          </cell>
          <cell r="K64" t="e">
            <v>#REF!</v>
          </cell>
          <cell r="L64">
            <v>15.157647901014709</v>
          </cell>
        </row>
        <row r="65">
          <cell r="A65" t="str">
            <v>CASURECO II</v>
          </cell>
          <cell r="C65">
            <v>1567541</v>
          </cell>
          <cell r="D65">
            <v>168992.93700000001</v>
          </cell>
          <cell r="E65">
            <v>9.2757781942093818</v>
          </cell>
          <cell r="F65">
            <v>6.5851660739834452</v>
          </cell>
          <cell r="G65">
            <v>99727.500100000063</v>
          </cell>
          <cell r="I65" t="e">
            <v>#REF!</v>
          </cell>
          <cell r="J65" t="e">
            <v>#REF!</v>
          </cell>
          <cell r="L65">
            <v>14.745293668997331</v>
          </cell>
        </row>
        <row r="66">
          <cell r="A66" t="str">
            <v>CASURECO III</v>
          </cell>
          <cell r="C66">
            <v>571186</v>
          </cell>
          <cell r="D66">
            <v>49798.373</v>
          </cell>
          <cell r="E66">
            <v>11.469973125427209</v>
          </cell>
          <cell r="F66">
            <v>4.5696987750534381</v>
          </cell>
          <cell r="G66">
            <v>22704</v>
          </cell>
          <cell r="I66" t="e">
            <v>#REF!</v>
          </cell>
          <cell r="K66" t="e">
            <v>#REF!</v>
          </cell>
          <cell r="L66">
            <v>18.766505084636197</v>
          </cell>
        </row>
        <row r="67">
          <cell r="A67" t="str">
            <v>CASURECO IV</v>
          </cell>
          <cell r="C67">
            <v>322881</v>
          </cell>
          <cell r="D67">
            <v>27261.513999999999</v>
          </cell>
          <cell r="E67">
            <v>11.843839634145045</v>
          </cell>
          <cell r="F67">
            <v>4.6499957638440836</v>
          </cell>
          <cell r="G67">
            <v>14270</v>
          </cell>
          <cell r="I67" t="e">
            <v>#REF!</v>
          </cell>
          <cell r="K67" t="e">
            <v>#REF!</v>
          </cell>
          <cell r="L67">
            <v>13.028324069663363</v>
          </cell>
        </row>
        <row r="68">
          <cell r="A68" t="str">
            <v>FICELCO</v>
          </cell>
          <cell r="C68">
            <v>270949</v>
          </cell>
          <cell r="D68">
            <v>26179.307000000001</v>
          </cell>
          <cell r="E68">
            <v>10.349739204326532</v>
          </cell>
          <cell r="F68">
            <v>-1.9100341580194868</v>
          </cell>
          <cell r="H68">
            <v>-5018.0596999999834</v>
          </cell>
          <cell r="I68" t="e">
            <v>#REF!</v>
          </cell>
          <cell r="J68" t="e">
            <v>#REF!</v>
          </cell>
          <cell r="L68">
            <v>14.812875320796785</v>
          </cell>
        </row>
        <row r="69">
          <cell r="A69" t="str">
            <v>MASELCO</v>
          </cell>
          <cell r="C69">
            <v>399760</v>
          </cell>
          <cell r="D69">
            <v>47165.063000000002</v>
          </cell>
          <cell r="E69">
            <v>8.475765207819185</v>
          </cell>
          <cell r="F69">
            <v>2.9390039171796305</v>
          </cell>
          <cell r="G69">
            <v>10504</v>
          </cell>
          <cell r="I69" t="e">
            <v>#REF!</v>
          </cell>
          <cell r="K69" t="e">
            <v>#REF!</v>
          </cell>
          <cell r="L69">
            <v>20.228741118308797</v>
          </cell>
        </row>
        <row r="70">
          <cell r="A70" t="str">
            <v>SORECO I</v>
          </cell>
          <cell r="C70">
            <v>313744</v>
          </cell>
          <cell r="D70">
            <v>26564.445</v>
          </cell>
          <cell r="E70">
            <v>11.810674004294086</v>
          </cell>
          <cell r="F70">
            <v>6.9650006903216903</v>
          </cell>
          <cell r="G70">
            <v>20179</v>
          </cell>
          <cell r="I70" t="e">
            <v>#REF!</v>
          </cell>
          <cell r="K70" t="e">
            <v>#REF!</v>
          </cell>
          <cell r="L70">
            <v>12.999739836568548</v>
          </cell>
        </row>
        <row r="71">
          <cell r="A71" t="str">
            <v>SORECO II</v>
          </cell>
          <cell r="C71">
            <v>492624</v>
          </cell>
          <cell r="D71">
            <v>46338.605000000003</v>
          </cell>
          <cell r="E71">
            <v>10.630963103010977</v>
          </cell>
          <cell r="F71">
            <v>3.9921834882939691</v>
          </cell>
          <cell r="G71">
            <v>19637.282400000026</v>
          </cell>
          <cell r="I71" t="e">
            <v>#REF!</v>
          </cell>
          <cell r="K71" t="e">
            <v>#REF!</v>
          </cell>
          <cell r="L71">
            <v>15.887757104181985</v>
          </cell>
        </row>
        <row r="72">
          <cell r="A72" t="str">
            <v>TISELCO</v>
          </cell>
          <cell r="C72">
            <v>45426</v>
          </cell>
          <cell r="D72">
            <v>3901.7289999999998</v>
          </cell>
          <cell r="E72">
            <v>11.642530785710644</v>
          </cell>
          <cell r="F72">
            <v>26.385104317074166</v>
          </cell>
          <cell r="G72">
            <v>11728.6014</v>
          </cell>
          <cell r="I72" t="e">
            <v>#REF!</v>
          </cell>
          <cell r="J72" t="e">
            <v>#REF!</v>
          </cell>
          <cell r="L72">
            <v>17.18098551205383</v>
          </cell>
        </row>
        <row r="74">
          <cell r="C74">
            <v>5227874</v>
          </cell>
          <cell r="D74">
            <v>522159.24000000005</v>
          </cell>
          <cell r="G74">
            <v>237703.38390000007</v>
          </cell>
          <cell r="H74">
            <v>-5018.0596999999834</v>
          </cell>
          <cell r="I74" t="e">
            <v>#REF!</v>
          </cell>
          <cell r="J74" t="e">
            <v>#REF!</v>
          </cell>
          <cell r="K74" t="e">
            <v>#REF!</v>
          </cell>
        </row>
        <row r="76">
          <cell r="A76" t="str">
            <v>AKELCO</v>
          </cell>
          <cell r="C76">
            <v>1626536</v>
          </cell>
          <cell r="D76">
            <v>163169.39499999999</v>
          </cell>
          <cell r="E76">
            <v>9.9683889861821218</v>
          </cell>
          <cell r="F76">
            <v>4.3385439282095817</v>
          </cell>
          <cell r="G76">
            <v>68343</v>
          </cell>
          <cell r="I76" t="e">
            <v>#REF!</v>
          </cell>
          <cell r="J76" t="e">
            <v>#REF!</v>
          </cell>
          <cell r="L76">
            <v>10.761035088106844</v>
          </cell>
        </row>
        <row r="77">
          <cell r="A77" t="str">
            <v>ANTECO</v>
          </cell>
          <cell r="C77">
            <v>580245</v>
          </cell>
          <cell r="D77">
            <v>58234.601999999999</v>
          </cell>
          <cell r="E77">
            <v>9.9639214499997788</v>
          </cell>
          <cell r="F77">
            <v>8.1077176144770267</v>
          </cell>
          <cell r="G77">
            <v>45561.082599999965</v>
          </cell>
          <cell r="I77" t="e">
            <v>#REF!</v>
          </cell>
          <cell r="J77" t="e">
            <v>#REF!</v>
          </cell>
          <cell r="L77">
            <v>12.714610521027375</v>
          </cell>
        </row>
        <row r="78">
          <cell r="A78" t="str">
            <v>CAPELCO</v>
          </cell>
          <cell r="C78">
            <v>1110886</v>
          </cell>
          <cell r="D78">
            <v>97538.175000000003</v>
          </cell>
          <cell r="E78">
            <v>11.389243237327333</v>
          </cell>
          <cell r="F78">
            <v>2.4898002912613881</v>
          </cell>
          <cell r="G78">
            <v>26895.635299999965</v>
          </cell>
          <cell r="I78" t="e">
            <v>#REF!</v>
          </cell>
          <cell r="J78" t="e">
            <v>#REF!</v>
          </cell>
          <cell r="L78">
            <v>13.650124435729463</v>
          </cell>
        </row>
        <row r="79">
          <cell r="A79" t="str">
            <v>CENECO</v>
          </cell>
          <cell r="C79">
            <v>3957188</v>
          </cell>
          <cell r="D79">
            <v>452959.97399999999</v>
          </cell>
          <cell r="E79">
            <v>8.7362862662121223</v>
          </cell>
          <cell r="F79">
            <v>-2.6008799508346789</v>
          </cell>
          <cell r="H79">
            <v>-98770.103999999817</v>
          </cell>
          <cell r="I79" t="e">
            <v>#REF!</v>
          </cell>
          <cell r="J79" t="e">
            <v>#REF!</v>
          </cell>
          <cell r="L79">
            <v>14.525970649768938</v>
          </cell>
        </row>
        <row r="80">
          <cell r="A80" t="str">
            <v>GUIMELCO</v>
          </cell>
          <cell r="C80">
            <v>210518</v>
          </cell>
          <cell r="D80">
            <v>16074.153</v>
          </cell>
          <cell r="E80">
            <v>13.096677628986113</v>
          </cell>
          <cell r="F80">
            <v>2.8354781084209844</v>
          </cell>
          <cell r="G80">
            <v>5825.9418000000005</v>
          </cell>
          <cell r="I80" t="e">
            <v>#REF!</v>
          </cell>
          <cell r="J80" t="e">
            <v>#REF!</v>
          </cell>
          <cell r="L80">
            <v>12.611861632672394</v>
          </cell>
        </row>
        <row r="81">
          <cell r="A81" t="str">
            <v>ILECO I</v>
          </cell>
          <cell r="C81">
            <v>1478528</v>
          </cell>
          <cell r="D81">
            <v>139852.24197999999</v>
          </cell>
          <cell r="E81">
            <v>10.572072203257504</v>
          </cell>
          <cell r="F81">
            <v>3.7657571006286479</v>
          </cell>
          <cell r="G81">
            <v>54022.51640000008</v>
          </cell>
          <cell r="I81" t="e">
            <v>#REF!</v>
          </cell>
          <cell r="J81" t="e">
            <v>#REF!</v>
          </cell>
          <cell r="L81">
            <v>10.662625654259299</v>
          </cell>
        </row>
        <row r="82">
          <cell r="A82" t="str">
            <v>ILECO II</v>
          </cell>
          <cell r="C82">
            <v>913401</v>
          </cell>
          <cell r="D82">
            <v>92082.32</v>
          </cell>
          <cell r="E82">
            <v>9.919396036068596</v>
          </cell>
          <cell r="F82">
            <v>8.0424782393077621</v>
          </cell>
          <cell r="G82">
            <v>65842</v>
          </cell>
          <cell r="I82" t="e">
            <v>#REF!</v>
          </cell>
          <cell r="J82" t="e">
            <v>#REF!</v>
          </cell>
          <cell r="L82">
            <v>11.511906897322682</v>
          </cell>
        </row>
        <row r="83">
          <cell r="A83" t="str">
            <v>ILECO III</v>
          </cell>
          <cell r="C83">
            <v>370424</v>
          </cell>
          <cell r="D83">
            <v>36574.199999999997</v>
          </cell>
          <cell r="E83">
            <v>10.128013736459035</v>
          </cell>
          <cell r="F83">
            <v>0.84699950194347695</v>
          </cell>
          <cell r="G83">
            <v>3028.3224000000046</v>
          </cell>
          <cell r="I83" t="e">
            <v>#REF!</v>
          </cell>
          <cell r="J83" t="e">
            <v>#REF!</v>
          </cell>
          <cell r="L83">
            <v>13.223899290120459</v>
          </cell>
        </row>
        <row r="84">
          <cell r="A84" t="str">
            <v>NOCECO</v>
          </cell>
          <cell r="C84">
            <v>1257072</v>
          </cell>
          <cell r="D84">
            <v>133679.79300000001</v>
          </cell>
          <cell r="E84">
            <v>9.403605225510784</v>
          </cell>
          <cell r="F84">
            <v>2.6877195886836112</v>
          </cell>
          <cell r="G84">
            <v>32519.346799999941</v>
          </cell>
          <cell r="I84" t="e">
            <v>#REF!</v>
          </cell>
          <cell r="J84" t="e">
            <v>#REF!</v>
          </cell>
          <cell r="L84">
            <v>10.796909929022735</v>
          </cell>
        </row>
        <row r="85">
          <cell r="A85" t="str">
            <v>NONECO</v>
          </cell>
          <cell r="C85">
            <v>1193074</v>
          </cell>
          <cell r="D85">
            <v>111497.527</v>
          </cell>
          <cell r="E85">
            <v>10.700452575957133</v>
          </cell>
          <cell r="F85">
            <v>6.3029625141187609</v>
          </cell>
          <cell r="G85">
            <v>68861</v>
          </cell>
          <cell r="I85" t="e">
            <v>#REF!</v>
          </cell>
          <cell r="J85" t="e">
            <v>#REF!</v>
          </cell>
          <cell r="L85">
            <v>10.748450318587874</v>
          </cell>
        </row>
        <row r="87">
          <cell r="C87">
            <v>12697872</v>
          </cell>
          <cell r="D87">
            <v>1301662.3809800001</v>
          </cell>
          <cell r="G87">
            <v>370898.84529999999</v>
          </cell>
          <cell r="H87">
            <v>-98770.103999999817</v>
          </cell>
          <cell r="I87" t="e">
            <v>#REF!</v>
          </cell>
          <cell r="J87" t="e">
            <v>#REF!</v>
          </cell>
          <cell r="K87">
            <v>0</v>
          </cell>
        </row>
        <row r="89">
          <cell r="A89" t="str">
            <v>BANELCO</v>
          </cell>
          <cell r="C89">
            <v>121925</v>
          </cell>
          <cell r="D89">
            <v>11823.277</v>
          </cell>
          <cell r="E89">
            <v>10.312284825941234</v>
          </cell>
          <cell r="F89">
            <v>2.7806937163872862</v>
          </cell>
          <cell r="G89">
            <v>3287.0310999999929</v>
          </cell>
          <cell r="I89" t="e">
            <v>#REF!</v>
          </cell>
          <cell r="K89" t="e">
            <v>#REF!</v>
          </cell>
          <cell r="L89">
            <v>9.1923554703814876</v>
          </cell>
        </row>
        <row r="90">
          <cell r="A90" t="str">
            <v>BOHECO I</v>
          </cell>
          <cell r="C90">
            <v>804490</v>
          </cell>
          <cell r="D90">
            <v>93059.739000000001</v>
          </cell>
          <cell r="E90">
            <v>8.6448770289372927</v>
          </cell>
          <cell r="F90">
            <v>5.7375736074973069</v>
          </cell>
          <cell r="G90">
            <v>44411</v>
          </cell>
          <cell r="I90" t="e">
            <v>#REF!</v>
          </cell>
          <cell r="J90" t="e">
            <v>#REF!</v>
          </cell>
          <cell r="L90">
            <v>5.2916813655278228</v>
          </cell>
        </row>
        <row r="91">
          <cell r="A91" t="str">
            <v>BOHECO II</v>
          </cell>
          <cell r="C91">
            <v>524909</v>
          </cell>
          <cell r="D91">
            <v>58207.961000000003</v>
          </cell>
          <cell r="E91">
            <v>9.0178214626002777</v>
          </cell>
          <cell r="F91">
            <v>5.1361869242369442</v>
          </cell>
          <cell r="G91">
            <v>25987</v>
          </cell>
          <cell r="I91" t="e">
            <v>#REF!</v>
          </cell>
          <cell r="J91" t="e">
            <v>#REF!</v>
          </cell>
          <cell r="L91">
            <v>10.384502900928004</v>
          </cell>
        </row>
        <row r="92">
          <cell r="A92" t="str">
            <v>CELCO</v>
          </cell>
          <cell r="C92">
            <v>73778</v>
          </cell>
          <cell r="D92">
            <v>6361.9170000000004</v>
          </cell>
          <cell r="E92">
            <v>11.596819009113133</v>
          </cell>
          <cell r="F92">
            <v>-0.37250943012317855</v>
          </cell>
          <cell r="H92">
            <v>-238</v>
          </cell>
          <cell r="I92" t="e">
            <v>#REF!</v>
          </cell>
          <cell r="J92" t="e">
            <v>#REF!</v>
          </cell>
          <cell r="L92">
            <v>8.9799425630478051</v>
          </cell>
        </row>
        <row r="93">
          <cell r="A93" t="str">
            <v>CEBECO I</v>
          </cell>
          <cell r="C93">
            <v>978391</v>
          </cell>
          <cell r="D93">
            <v>115654.431</v>
          </cell>
          <cell r="E93">
            <v>8.4596067054274826</v>
          </cell>
          <cell r="F93">
            <v>5.3443599284474477</v>
          </cell>
          <cell r="G93">
            <v>50342</v>
          </cell>
          <cell r="I93" t="e">
            <v>#REF!</v>
          </cell>
          <cell r="J93" t="e">
            <v>#REF!</v>
          </cell>
          <cell r="L93">
            <v>10.173674584902743</v>
          </cell>
        </row>
        <row r="94">
          <cell r="A94" t="str">
            <v>CEBECO II</v>
          </cell>
          <cell r="C94">
            <v>1670799</v>
          </cell>
          <cell r="D94">
            <v>209709.723</v>
          </cell>
          <cell r="E94">
            <v>7.9671985452005005</v>
          </cell>
          <cell r="F94">
            <v>5.2797009700377222</v>
          </cell>
          <cell r="G94">
            <v>84608</v>
          </cell>
          <cell r="I94" t="e">
            <v>#REF!</v>
          </cell>
          <cell r="J94" t="e">
            <v>#REF!</v>
          </cell>
          <cell r="L94">
            <v>7.7264875187688391</v>
          </cell>
        </row>
        <row r="95">
          <cell r="A95" t="str">
            <v>CEBECO III</v>
          </cell>
          <cell r="C95">
            <v>613670</v>
          </cell>
          <cell r="D95">
            <v>102869.072</v>
          </cell>
          <cell r="E95">
            <v>5.9655442405468575</v>
          </cell>
          <cell r="F95">
            <v>4.5531525502434489</v>
          </cell>
          <cell r="G95">
            <v>26670</v>
          </cell>
          <cell r="I95" t="e">
            <v>#REF!</v>
          </cell>
          <cell r="J95" t="e">
            <v>#REF!</v>
          </cell>
          <cell r="L95">
            <v>6.9352643929028703</v>
          </cell>
        </row>
        <row r="96">
          <cell r="A96" t="str">
            <v>NORECO I</v>
          </cell>
          <cell r="C96">
            <v>357012</v>
          </cell>
          <cell r="D96">
            <v>37105.769999999997</v>
          </cell>
          <cell r="E96">
            <v>9.6214685748335107</v>
          </cell>
          <cell r="F96">
            <v>-1.2023804255097226</v>
          </cell>
          <cell r="H96">
            <v>-4152.415800000017</v>
          </cell>
          <cell r="I96" t="e">
            <v>#REF!</v>
          </cell>
          <cell r="J96" t="e">
            <v>#REF!</v>
          </cell>
          <cell r="L96">
            <v>13.413186025614646</v>
          </cell>
        </row>
        <row r="97">
          <cell r="A97" t="str">
            <v>NORECO II</v>
          </cell>
          <cell r="C97">
            <v>1720345</v>
          </cell>
          <cell r="D97">
            <v>172205.58100000001</v>
          </cell>
          <cell r="E97">
            <v>9.9900653045617602</v>
          </cell>
          <cell r="F97">
            <v>3.244482384403228</v>
          </cell>
          <cell r="G97">
            <v>52678</v>
          </cell>
          <cell r="I97" t="e">
            <v>#REF!</v>
          </cell>
          <cell r="J97" t="e">
            <v>#REF!</v>
          </cell>
          <cell r="L97">
            <v>15.298771186040669</v>
          </cell>
        </row>
        <row r="98">
          <cell r="A98" t="str">
            <v>PROSIELCO</v>
          </cell>
          <cell r="C98">
            <v>123121</v>
          </cell>
          <cell r="D98">
            <v>10977.704</v>
          </cell>
          <cell r="E98">
            <v>11.215551084270444</v>
          </cell>
          <cell r="F98">
            <v>0.27976754884196886</v>
          </cell>
          <cell r="G98">
            <v>298</v>
          </cell>
          <cell r="I98" t="e">
            <v>#REF!</v>
          </cell>
          <cell r="J98" t="e">
            <v>#REF!</v>
          </cell>
          <cell r="L98">
            <v>11.275098820043386</v>
          </cell>
        </row>
        <row r="100">
          <cell r="C100">
            <v>6988440</v>
          </cell>
          <cell r="D100">
            <v>817975.17500000005</v>
          </cell>
          <cell r="G100">
            <v>288281.03110000002</v>
          </cell>
          <cell r="H100">
            <v>-4390.415800000017</v>
          </cell>
          <cell r="I100" t="e">
            <v>#REF!</v>
          </cell>
          <cell r="J100" t="e">
            <v>#REF!</v>
          </cell>
          <cell r="K100" t="e">
            <v>#REF!</v>
          </cell>
        </row>
        <row r="102">
          <cell r="A102" t="str">
            <v>BILECO</v>
          </cell>
          <cell r="C102">
            <v>184778</v>
          </cell>
          <cell r="D102">
            <v>17955.102999999999</v>
          </cell>
          <cell r="E102">
            <v>10.291113339756391</v>
          </cell>
          <cell r="F102">
            <v>8</v>
          </cell>
          <cell r="G102">
            <v>12958</v>
          </cell>
          <cell r="I102" t="e">
            <v>#REF!</v>
          </cell>
          <cell r="K102" t="e">
            <v>#REF!</v>
          </cell>
          <cell r="L102">
            <v>16.280445510490775</v>
          </cell>
        </row>
        <row r="103">
          <cell r="A103" t="str">
            <v>LEYECO I/DORELCO</v>
          </cell>
          <cell r="C103">
            <v>204528</v>
          </cell>
          <cell r="D103">
            <v>10790.1589</v>
          </cell>
          <cell r="E103">
            <v>18.955049864928309</v>
          </cell>
          <cell r="F103">
            <v>7</v>
          </cell>
          <cell r="G103">
            <v>14497.398257255991</v>
          </cell>
          <cell r="I103" t="e">
            <v>#REF!</v>
          </cell>
          <cell r="J103" t="e">
            <v>#REF!</v>
          </cell>
          <cell r="L103">
            <v>14.452244759068082</v>
          </cell>
        </row>
        <row r="104">
          <cell r="A104" t="str">
            <v>LEYECO II</v>
          </cell>
          <cell r="C104">
            <v>645566.84600000002</v>
          </cell>
          <cell r="D104">
            <v>77970</v>
          </cell>
          <cell r="E104">
            <v>8.2796825189175323</v>
          </cell>
          <cell r="F104">
            <v>1</v>
          </cell>
          <cell r="G104">
            <v>6794.4239999999991</v>
          </cell>
          <cell r="I104" t="e">
            <v>#REF!</v>
          </cell>
          <cell r="J104" t="e">
            <v>#REF!</v>
          </cell>
          <cell r="L104">
            <v>6.1712983583795387</v>
          </cell>
        </row>
        <row r="105">
          <cell r="A105" t="str">
            <v>LEYECO III</v>
          </cell>
          <cell r="C105">
            <v>172445</v>
          </cell>
          <cell r="D105">
            <v>15175.91</v>
          </cell>
          <cell r="E105">
            <v>11.363074767839294</v>
          </cell>
          <cell r="F105">
            <v>19</v>
          </cell>
          <cell r="G105">
            <v>31017</v>
          </cell>
          <cell r="I105" t="e">
            <v>#REF!</v>
          </cell>
          <cell r="J105" t="e">
            <v>#REF!</v>
          </cell>
          <cell r="L105">
            <v>7.1233644156695668</v>
          </cell>
        </row>
        <row r="106">
          <cell r="A106" t="str">
            <v>LEYECO IV</v>
          </cell>
          <cell r="C106">
            <v>357479</v>
          </cell>
          <cell r="D106">
            <v>36780.767999999996</v>
          </cell>
          <cell r="E106">
            <v>9.7191825902058397</v>
          </cell>
          <cell r="F106">
            <v>7</v>
          </cell>
          <cell r="G106">
            <v>23846</v>
          </cell>
          <cell r="I106" t="e">
            <v>#REF!</v>
          </cell>
          <cell r="J106" t="e">
            <v>#REF!</v>
          </cell>
          <cell r="L106">
            <v>12.131548056904668</v>
          </cell>
        </row>
        <row r="107">
          <cell r="A107" t="str">
            <v>LEYECO V</v>
          </cell>
          <cell r="C107">
            <v>610581</v>
          </cell>
          <cell r="D107">
            <v>73508.667000000001</v>
          </cell>
          <cell r="E107">
            <v>8.3062450309430851</v>
          </cell>
          <cell r="F107">
            <v>-10</v>
          </cell>
          <cell r="H107">
            <v>-56750.774038100033</v>
          </cell>
          <cell r="I107" t="e">
            <v>#REF!</v>
          </cell>
          <cell r="J107" t="e">
            <v>#REF!</v>
          </cell>
          <cell r="L107">
            <v>13.317477765008819</v>
          </cell>
        </row>
        <row r="108">
          <cell r="A108" t="str">
            <v>SOLECO</v>
          </cell>
          <cell r="C108">
            <v>482600</v>
          </cell>
          <cell r="D108">
            <v>55474.156000000003</v>
          </cell>
          <cell r="E108">
            <v>8.6995465059441361</v>
          </cell>
          <cell r="F108">
            <v>12</v>
          </cell>
          <cell r="G108">
            <v>55650.907425599988</v>
          </cell>
          <cell r="I108" t="e">
            <v>#REF!</v>
          </cell>
          <cell r="J108" t="e">
            <v>#REF!</v>
          </cell>
          <cell r="L108">
            <v>12.313900876116097</v>
          </cell>
        </row>
        <row r="109">
          <cell r="A109" t="str">
            <v>SAMELCO I</v>
          </cell>
          <cell r="C109">
            <v>234269</v>
          </cell>
          <cell r="D109">
            <v>26289.513999999999</v>
          </cell>
          <cell r="E109">
            <v>8.9111194676326093</v>
          </cell>
          <cell r="F109">
            <v>8</v>
          </cell>
          <cell r="G109">
            <v>17716.40400000001</v>
          </cell>
          <cell r="I109" t="e">
            <v>#REF!</v>
          </cell>
          <cell r="K109" t="e">
            <v>#REF!</v>
          </cell>
          <cell r="L109">
            <v>16.649801019633458</v>
          </cell>
        </row>
        <row r="110">
          <cell r="A110" t="str">
            <v>SAMELCO II</v>
          </cell>
          <cell r="C110">
            <v>371492</v>
          </cell>
          <cell r="D110">
            <v>37992.438999999998</v>
          </cell>
          <cell r="E110">
            <v>9.7780508379575206</v>
          </cell>
          <cell r="F110">
            <v>12</v>
          </cell>
          <cell r="G110">
            <v>40141.033522300015</v>
          </cell>
          <cell r="I110" t="e">
            <v>#REF!</v>
          </cell>
          <cell r="J110" t="e">
            <v>#REF!</v>
          </cell>
          <cell r="L110">
            <v>12.972149903658824</v>
          </cell>
        </row>
        <row r="111">
          <cell r="A111" t="str">
            <v>ESAMELCO</v>
          </cell>
          <cell r="C111">
            <v>361965</v>
          </cell>
          <cell r="D111">
            <v>35712.881699999998</v>
          </cell>
          <cell r="E111">
            <v>10.135418447624181</v>
          </cell>
          <cell r="F111">
            <v>6</v>
          </cell>
          <cell r="G111">
            <v>21303</v>
          </cell>
          <cell r="I111" t="e">
            <v>#REF!</v>
          </cell>
          <cell r="J111" t="e">
            <v>#REF!</v>
          </cell>
          <cell r="L111">
            <v>13.778711120485823</v>
          </cell>
        </row>
        <row r="112">
          <cell r="A112" t="str">
            <v>NORSAMELCO</v>
          </cell>
          <cell r="C112">
            <v>413410</v>
          </cell>
          <cell r="D112">
            <v>40620.21</v>
          </cell>
          <cell r="E112">
            <v>10.177446153035644</v>
          </cell>
          <cell r="F112">
            <v>9</v>
          </cell>
          <cell r="G112">
            <v>33568</v>
          </cell>
          <cell r="I112" t="e">
            <v>#REF!</v>
          </cell>
          <cell r="K112" t="e">
            <v>#REF!</v>
          </cell>
          <cell r="L112">
            <v>20.495286225016628</v>
          </cell>
        </row>
        <row r="114">
          <cell r="C114">
            <v>4039113.8459999999</v>
          </cell>
          <cell r="D114">
            <v>428269.80760000012</v>
          </cell>
          <cell r="G114">
            <v>257492.167205156</v>
          </cell>
          <cell r="H114">
            <v>-56750.774038100033</v>
          </cell>
          <cell r="I114" t="e">
            <v>#REF!</v>
          </cell>
          <cell r="J114" t="e">
            <v>#REF!</v>
          </cell>
          <cell r="K114" t="e">
            <v>#REF!</v>
          </cell>
        </row>
        <row r="116">
          <cell r="A116" t="str">
            <v>ZAMCELCO</v>
          </cell>
          <cell r="C116">
            <v>2579968</v>
          </cell>
          <cell r="D116">
            <v>336869.05</v>
          </cell>
          <cell r="E116">
            <v>7.6586673664440239</v>
          </cell>
          <cell r="F116">
            <v>-1.8235921507136292</v>
          </cell>
          <cell r="H116">
            <v>-42984</v>
          </cell>
          <cell r="I116" t="e">
            <v>#REF!</v>
          </cell>
          <cell r="K116" t="e">
            <v>#REF!</v>
          </cell>
          <cell r="L116">
            <v>19.274116508270275</v>
          </cell>
        </row>
        <row r="117">
          <cell r="A117" t="str">
            <v>ZAMSURECO I</v>
          </cell>
          <cell r="C117">
            <v>906469</v>
          </cell>
          <cell r="D117">
            <v>119697.976</v>
          </cell>
          <cell r="E117">
            <v>7.5729684852816561</v>
          </cell>
          <cell r="F117">
            <v>5.0021442356448063</v>
          </cell>
          <cell r="G117">
            <v>45209.92614320002</v>
          </cell>
          <cell r="I117" t="e">
            <v>#REF!</v>
          </cell>
          <cell r="J117" t="e">
            <v>#REF!</v>
          </cell>
          <cell r="L117">
            <v>12.108788668521472</v>
          </cell>
        </row>
        <row r="118">
          <cell r="A118" t="str">
            <v>ZAMSURECO II</v>
          </cell>
          <cell r="C118">
            <v>486862</v>
          </cell>
          <cell r="D118">
            <v>65309.544999999998</v>
          </cell>
          <cell r="E118">
            <v>7.454683691334858</v>
          </cell>
          <cell r="F118">
            <v>-7.1637933192887555</v>
          </cell>
          <cell r="H118">
            <v>-34199.083657999989</v>
          </cell>
          <cell r="I118" t="e">
            <v>#REF!</v>
          </cell>
          <cell r="K118" t="e">
            <v>#REF!</v>
          </cell>
          <cell r="L118">
            <v>21.733279675691595</v>
          </cell>
        </row>
        <row r="119">
          <cell r="A119" t="str">
            <v>ZANECO</v>
          </cell>
          <cell r="C119">
            <v>912849</v>
          </cell>
          <cell r="D119">
            <v>117044.981</v>
          </cell>
          <cell r="E119">
            <v>7.7991298063434265</v>
          </cell>
          <cell r="F119">
            <v>2.22425795616966</v>
          </cell>
          <cell r="G119">
            <v>19576.756500000018</v>
          </cell>
          <cell r="I119" t="e">
            <v>#REF!</v>
          </cell>
          <cell r="K119" t="e">
            <v>#REF!</v>
          </cell>
          <cell r="L119">
            <v>12.25</v>
          </cell>
        </row>
        <row r="121">
          <cell r="C121">
            <v>4886148</v>
          </cell>
          <cell r="D121">
            <v>638921.55199999991</v>
          </cell>
          <cell r="G121">
            <v>64786.682643200038</v>
          </cell>
          <cell r="H121">
            <v>-77183.083657999989</v>
          </cell>
          <cell r="I121" t="e">
            <v>#REF!</v>
          </cell>
          <cell r="J121" t="e">
            <v>#REF!</v>
          </cell>
          <cell r="K121" t="e">
            <v>#REF!</v>
          </cell>
        </row>
        <row r="123">
          <cell r="A123" t="str">
            <v>BASELCO</v>
          </cell>
          <cell r="C123">
            <v>160205</v>
          </cell>
          <cell r="D123">
            <v>17544.357</v>
          </cell>
          <cell r="E123">
            <v>9.1314261332005504</v>
          </cell>
          <cell r="F123">
            <v>-23.409990967831583</v>
          </cell>
          <cell r="H123">
            <v>-33694</v>
          </cell>
          <cell r="I123" t="e">
            <v>#REF!</v>
          </cell>
          <cell r="K123" t="e">
            <v>#REF!</v>
          </cell>
          <cell r="L123">
            <v>32.563813304206256</v>
          </cell>
        </row>
        <row r="124">
          <cell r="A124" t="str">
            <v>CASELCO</v>
          </cell>
          <cell r="C124">
            <v>0</v>
          </cell>
          <cell r="D124">
            <v>0</v>
          </cell>
          <cell r="F124">
            <v>0</v>
          </cell>
          <cell r="G124">
            <v>0</v>
          </cell>
          <cell r="H124">
            <v>0</v>
          </cell>
          <cell r="I124" t="e">
            <v>#REF!</v>
          </cell>
          <cell r="K124" t="e">
            <v>#REF!</v>
          </cell>
          <cell r="L124">
            <v>0</v>
          </cell>
        </row>
        <row r="125">
          <cell r="A125" t="str">
            <v>MAGELCO</v>
          </cell>
          <cell r="C125">
            <v>92989</v>
          </cell>
          <cell r="D125">
            <v>13235.299000000001</v>
          </cell>
          <cell r="E125">
            <v>7.0258329638038397</v>
          </cell>
          <cell r="F125">
            <v>-46.061836827943345</v>
          </cell>
          <cell r="H125">
            <v>-45364</v>
          </cell>
          <cell r="I125" t="e">
            <v>#REF!</v>
          </cell>
          <cell r="K125" t="e">
            <v>#REF!</v>
          </cell>
          <cell r="L125">
            <v>41.23066423822398</v>
          </cell>
        </row>
        <row r="126">
          <cell r="A126" t="str">
            <v>SIASELCO</v>
          </cell>
          <cell r="C126">
            <v>19349</v>
          </cell>
          <cell r="D126">
            <v>1767.2760000000001</v>
          </cell>
          <cell r="E126">
            <v>10.948487955474979</v>
          </cell>
          <cell r="F126">
            <v>11.20476511575635</v>
          </cell>
          <cell r="G126">
            <v>1994</v>
          </cell>
          <cell r="I126" t="e">
            <v>#REF!</v>
          </cell>
          <cell r="J126" t="e">
            <v>#REF!</v>
          </cell>
          <cell r="L126">
            <v>10.719743628260971</v>
          </cell>
        </row>
        <row r="127">
          <cell r="A127" t="str">
            <v>SULECO</v>
          </cell>
          <cell r="C127">
            <v>211296</v>
          </cell>
          <cell r="D127">
            <v>21373.420999999998</v>
          </cell>
          <cell r="E127">
            <v>9.8859232689048717</v>
          </cell>
          <cell r="F127">
            <v>-3.3150898751786131</v>
          </cell>
          <cell r="H127">
            <v>-6980.5339000000095</v>
          </cell>
          <cell r="I127" t="e">
            <v>#REF!</v>
          </cell>
          <cell r="K127" t="e">
            <v>#REF!</v>
          </cell>
          <cell r="L127">
            <v>31.089306480326862</v>
          </cell>
        </row>
        <row r="128">
          <cell r="A128" t="str">
            <v>TAWELCO</v>
          </cell>
          <cell r="C128">
            <v>88939</v>
          </cell>
          <cell r="D128">
            <v>9533.2839999999997</v>
          </cell>
          <cell r="E128">
            <v>9.3293140118347466</v>
          </cell>
          <cell r="F128">
            <v>-85.731073960347246</v>
          </cell>
          <cell r="H128">
            <v>-67845</v>
          </cell>
          <cell r="I128" t="e">
            <v>#REF!</v>
          </cell>
          <cell r="K128" t="e">
            <v>#REF!</v>
          </cell>
          <cell r="L128">
            <v>28.630976145556431</v>
          </cell>
        </row>
        <row r="129">
          <cell r="A129" t="str">
            <v>LASURECO</v>
          </cell>
          <cell r="C129">
            <v>236987</v>
          </cell>
          <cell r="D129">
            <v>38533.385999999999</v>
          </cell>
          <cell r="E129">
            <v>6.1501732549535095</v>
          </cell>
          <cell r="F129">
            <v>-13.246224638513146</v>
          </cell>
          <cell r="H129">
            <v>-30048.70259999999</v>
          </cell>
          <cell r="I129" t="e">
            <v>#REF!</v>
          </cell>
          <cell r="K129" t="e">
            <v>#REF!</v>
          </cell>
          <cell r="L129">
            <v>17.109117463933856</v>
          </cell>
        </row>
        <row r="131">
          <cell r="C131">
            <v>809765</v>
          </cell>
          <cell r="D131">
            <v>101987.023</v>
          </cell>
          <cell r="G131">
            <v>1994</v>
          </cell>
          <cell r="H131">
            <v>-183932.2365</v>
          </cell>
          <cell r="I131" t="e">
            <v>#REF!</v>
          </cell>
          <cell r="J131" t="e">
            <v>#REF!</v>
          </cell>
          <cell r="K131" t="e">
            <v>#REF!</v>
          </cell>
        </row>
        <row r="134">
          <cell r="A134" t="str">
            <v>BUSECO</v>
          </cell>
          <cell r="C134">
            <v>667051</v>
          </cell>
          <cell r="D134">
            <v>90959.504000000001</v>
          </cell>
          <cell r="E134">
            <v>7.3334942547619875</v>
          </cell>
          <cell r="F134">
            <v>10</v>
          </cell>
          <cell r="G134">
            <v>66200.051219200017</v>
          </cell>
          <cell r="I134" t="e">
            <v>#REF!</v>
          </cell>
          <cell r="J134" t="e">
            <v>#REF!</v>
          </cell>
          <cell r="L134">
            <v>11.097593666736312</v>
          </cell>
        </row>
        <row r="135">
          <cell r="A135" t="str">
            <v>CAMELCO</v>
          </cell>
          <cell r="C135">
            <v>134275</v>
          </cell>
          <cell r="D135">
            <v>11887.996999999999</v>
          </cell>
          <cell r="E135">
            <v>11.295006215092418</v>
          </cell>
          <cell r="F135">
            <v>13</v>
          </cell>
          <cell r="G135">
            <v>17370</v>
          </cell>
          <cell r="I135" t="e">
            <v>#REF!</v>
          </cell>
          <cell r="J135" t="e">
            <v>#REF!</v>
          </cell>
          <cell r="L135">
            <v>12.044759447202518</v>
          </cell>
        </row>
        <row r="136">
          <cell r="A136" t="str">
            <v>FIBECO</v>
          </cell>
          <cell r="C136">
            <v>818432</v>
          </cell>
          <cell r="D136">
            <v>103962.144</v>
          </cell>
          <cell r="E136">
            <v>7.8724040166005045</v>
          </cell>
          <cell r="F136">
            <v>3</v>
          </cell>
          <cell r="G136">
            <v>22160</v>
          </cell>
          <cell r="I136" t="e">
            <v>#REF!</v>
          </cell>
          <cell r="J136" t="e">
            <v>#REF!</v>
          </cell>
          <cell r="L136">
            <v>11.937681784249158</v>
          </cell>
        </row>
        <row r="137">
          <cell r="A137" t="str">
            <v>LANECO</v>
          </cell>
          <cell r="C137">
            <v>335926</v>
          </cell>
          <cell r="D137">
            <v>47667.988599999997</v>
          </cell>
          <cell r="E137">
            <v>7.0472031622496445</v>
          </cell>
          <cell r="F137">
            <v>9</v>
          </cell>
          <cell r="G137">
            <v>29149.800817359996</v>
          </cell>
          <cell r="I137" t="e">
            <v>#REF!</v>
          </cell>
          <cell r="J137" t="e">
            <v>#REF!</v>
          </cell>
          <cell r="L137">
            <v>15.365809037240608</v>
          </cell>
        </row>
        <row r="138">
          <cell r="A138" t="str">
            <v>MOELCI I</v>
          </cell>
          <cell r="C138">
            <v>275874</v>
          </cell>
          <cell r="D138">
            <v>32691.838</v>
          </cell>
          <cell r="E138">
            <v>8.4386200616802274</v>
          </cell>
          <cell r="F138">
            <v>2</v>
          </cell>
          <cell r="G138">
            <v>4231.9807423999882</v>
          </cell>
          <cell r="I138" t="e">
            <v>#REF!</v>
          </cell>
          <cell r="K138" t="e">
            <v>#REF!</v>
          </cell>
          <cell r="L138">
            <v>12.360178303755125</v>
          </cell>
        </row>
        <row r="139">
          <cell r="A139" t="str">
            <v>MOELCI II</v>
          </cell>
          <cell r="C139">
            <v>622746</v>
          </cell>
          <cell r="D139">
            <v>85660.498999999996</v>
          </cell>
          <cell r="E139">
            <v>7.2699319671252445</v>
          </cell>
          <cell r="F139">
            <v>14</v>
          </cell>
          <cell r="G139">
            <v>80453</v>
          </cell>
          <cell r="I139" t="e">
            <v>#REF!</v>
          </cell>
          <cell r="J139" t="e">
            <v>#REF!</v>
          </cell>
          <cell r="L139">
            <v>11.576493571393126</v>
          </cell>
        </row>
        <row r="140">
          <cell r="A140" t="str">
            <v>MORESCO I</v>
          </cell>
          <cell r="C140">
            <v>1137951</v>
          </cell>
          <cell r="D140">
            <v>222251.50899999999</v>
          </cell>
          <cell r="E140">
            <v>5.1201047188390518</v>
          </cell>
          <cell r="F140">
            <v>4</v>
          </cell>
          <cell r="G140">
            <v>39138</v>
          </cell>
          <cell r="I140" t="e">
            <v>#REF!</v>
          </cell>
          <cell r="J140" t="e">
            <v>#REF!</v>
          </cell>
          <cell r="L140">
            <v>2.7879360865195371</v>
          </cell>
        </row>
        <row r="141">
          <cell r="A141" t="str">
            <v>MORESCO II</v>
          </cell>
          <cell r="C141">
            <v>600053</v>
          </cell>
          <cell r="D141">
            <v>62833.626029999999</v>
          </cell>
          <cell r="E141">
            <v>9.5498706331782266</v>
          </cell>
          <cell r="F141">
            <v>2</v>
          </cell>
          <cell r="G141">
            <v>12317</v>
          </cell>
          <cell r="I141" t="e">
            <v>#REF!</v>
          </cell>
          <cell r="J141" t="e">
            <v>#REF!</v>
          </cell>
          <cell r="L141">
            <v>10.099576294222489</v>
          </cell>
        </row>
        <row r="143">
          <cell r="C143">
            <v>4592308</v>
          </cell>
          <cell r="D143">
            <v>657915.10563000001</v>
          </cell>
          <cell r="G143">
            <v>271019.83277896</v>
          </cell>
          <cell r="H143">
            <v>0</v>
          </cell>
          <cell r="I143" t="e">
            <v>#REF!</v>
          </cell>
          <cell r="J143" t="e">
            <v>#REF!</v>
          </cell>
          <cell r="K143" t="e">
            <v>#REF!</v>
          </cell>
        </row>
        <row r="145">
          <cell r="A145" t="str">
            <v>ANECO</v>
          </cell>
          <cell r="C145">
            <v>1659092</v>
          </cell>
          <cell r="D145">
            <v>198887.62599999999</v>
          </cell>
          <cell r="E145">
            <v>8.3418563204128144</v>
          </cell>
          <cell r="F145">
            <v>2.8088287669944294</v>
          </cell>
          <cell r="G145">
            <v>43297</v>
          </cell>
          <cell r="I145" t="e">
            <v>#REF!</v>
          </cell>
          <cell r="J145" t="e">
            <v>#REF!</v>
          </cell>
          <cell r="L145">
            <v>12.487903883642659</v>
          </cell>
        </row>
        <row r="146">
          <cell r="A146" t="str">
            <v>ASELCO</v>
          </cell>
          <cell r="C146">
            <v>1042418</v>
          </cell>
          <cell r="D146">
            <v>122084.18700000001</v>
          </cell>
          <cell r="E146">
            <v>8.5385177688900846</v>
          </cell>
          <cell r="F146">
            <v>5.9777068532637649</v>
          </cell>
          <cell r="G146">
            <v>60927</v>
          </cell>
          <cell r="I146" t="e">
            <v>#REF!</v>
          </cell>
          <cell r="K146" t="e">
            <v>#REF!</v>
          </cell>
          <cell r="L146">
            <v>8.19</v>
          </cell>
        </row>
        <row r="147">
          <cell r="A147" t="str">
            <v>DIELCO</v>
          </cell>
          <cell r="C147">
            <v>63067</v>
          </cell>
          <cell r="D147">
            <v>7991.5429999999997</v>
          </cell>
          <cell r="E147">
            <v>7.8917175318959059</v>
          </cell>
          <cell r="F147">
            <v>5.3034002666595317</v>
          </cell>
          <cell r="G147">
            <v>3399.1143999999986</v>
          </cell>
          <cell r="I147" t="e">
            <v>#REF!</v>
          </cell>
          <cell r="J147" t="e">
            <v>#REF!</v>
          </cell>
          <cell r="L147">
            <v>5.2579218399929868</v>
          </cell>
        </row>
        <row r="148">
          <cell r="A148" t="str">
            <v>SIARELCO</v>
          </cell>
          <cell r="C148">
            <v>99394</v>
          </cell>
          <cell r="D148">
            <v>12398.585999999999</v>
          </cell>
          <cell r="E148">
            <v>8.0165593076500823</v>
          </cell>
          <cell r="F148">
            <v>9.8674030774520762</v>
          </cell>
          <cell r="G148">
            <v>9183</v>
          </cell>
          <cell r="I148" t="e">
            <v>#REF!</v>
          </cell>
          <cell r="J148" t="e">
            <v>#REF!</v>
          </cell>
          <cell r="L148">
            <v>8.3681063063013799</v>
          </cell>
        </row>
        <row r="149">
          <cell r="A149" t="str">
            <v>SURNECO</v>
          </cell>
          <cell r="C149">
            <v>720841</v>
          </cell>
          <cell r="D149">
            <v>92554.981</v>
          </cell>
          <cell r="E149">
            <v>7.7882464261972029</v>
          </cell>
          <cell r="F149">
            <v>6.8573187116725594</v>
          </cell>
          <cell r="G149">
            <v>45679</v>
          </cell>
          <cell r="I149" t="e">
            <v>#REF!</v>
          </cell>
          <cell r="J149" t="e">
            <v>#REF!</v>
          </cell>
          <cell r="L149">
            <v>10.969641283768514</v>
          </cell>
        </row>
        <row r="150">
          <cell r="A150" t="str">
            <v>SURSECO I</v>
          </cell>
          <cell r="C150">
            <v>286375</v>
          </cell>
          <cell r="D150">
            <v>34760.057000000001</v>
          </cell>
          <cell r="E150">
            <v>8.2386228538117763</v>
          </cell>
          <cell r="F150">
            <v>5.8052213945750069</v>
          </cell>
          <cell r="G150">
            <v>15283</v>
          </cell>
          <cell r="I150" t="e">
            <v>#REF!</v>
          </cell>
          <cell r="J150" t="e">
            <v>#REF!</v>
          </cell>
          <cell r="L150">
            <v>11.143392620162087</v>
          </cell>
        </row>
        <row r="151">
          <cell r="A151" t="str">
            <v>SURSECO II</v>
          </cell>
          <cell r="C151">
            <v>340284</v>
          </cell>
          <cell r="D151">
            <v>41649.069000000003</v>
          </cell>
          <cell r="E151">
            <v>8.1702666631035612</v>
          </cell>
          <cell r="F151">
            <v>3.1800289380737858</v>
          </cell>
          <cell r="G151">
            <v>10066</v>
          </cell>
          <cell r="I151" t="e">
            <v>#REF!</v>
          </cell>
          <cell r="J151" t="e">
            <v>#REF!</v>
          </cell>
          <cell r="L151">
            <v>13.570813753890377</v>
          </cell>
        </row>
        <row r="153">
          <cell r="C153">
            <v>4211471</v>
          </cell>
          <cell r="D153">
            <v>510326.049</v>
          </cell>
          <cell r="G153">
            <v>187834.11439999999</v>
          </cell>
          <cell r="H153">
            <v>0</v>
          </cell>
          <cell r="I153" t="e">
            <v>#REF!</v>
          </cell>
          <cell r="J153" t="e">
            <v>#REF!</v>
          </cell>
          <cell r="K153" t="e">
            <v>#REF!</v>
          </cell>
        </row>
        <row r="155">
          <cell r="A155" t="str">
            <v>DANECO</v>
          </cell>
          <cell r="C155">
            <v>2347284</v>
          </cell>
          <cell r="D155">
            <v>262558.141</v>
          </cell>
          <cell r="E155">
            <v>8.940054157376137</v>
          </cell>
          <cell r="F155">
            <v>6.7505101693052652</v>
          </cell>
          <cell r="G155">
            <v>145584</v>
          </cell>
          <cell r="I155" t="e">
            <v>#REF!</v>
          </cell>
          <cell r="J155" t="e">
            <v>#REF!</v>
          </cell>
          <cell r="L155">
            <v>16.484288423158702</v>
          </cell>
        </row>
        <row r="156">
          <cell r="A156" t="str">
            <v>DASURECO</v>
          </cell>
          <cell r="C156">
            <v>1323454</v>
          </cell>
          <cell r="D156">
            <v>175356.609</v>
          </cell>
          <cell r="E156">
            <v>7.5472148300951689</v>
          </cell>
          <cell r="F156">
            <v>3.6648888730122198</v>
          </cell>
          <cell r="G156">
            <v>47006.620399999898</v>
          </cell>
          <cell r="I156" t="e">
            <v>#REF!</v>
          </cell>
          <cell r="J156" t="e">
            <v>#REF!</v>
          </cell>
          <cell r="L156">
            <v>9.2336749670649123</v>
          </cell>
        </row>
        <row r="157">
          <cell r="A157" t="str">
            <v>DORECO</v>
          </cell>
          <cell r="C157">
            <v>553226</v>
          </cell>
          <cell r="D157">
            <v>61418.671999999999</v>
          </cell>
          <cell r="E157">
            <v>9.0074562341562849</v>
          </cell>
          <cell r="F157">
            <v>11.887291101403971</v>
          </cell>
          <cell r="G157">
            <v>60767</v>
          </cell>
          <cell r="I157" t="e">
            <v>#REF!</v>
          </cell>
          <cell r="J157" t="e">
            <v>#REF!</v>
          </cell>
          <cell r="L157">
            <v>8.7448864012706871</v>
          </cell>
        </row>
        <row r="159">
          <cell r="C159">
            <v>4223964</v>
          </cell>
          <cell r="D159">
            <v>499333.42200000002</v>
          </cell>
          <cell r="G159">
            <v>253357.6203999999</v>
          </cell>
          <cell r="H159">
            <v>0</v>
          </cell>
          <cell r="I159" t="e">
            <v>#REF!</v>
          </cell>
          <cell r="J159" t="e">
            <v>#REF!</v>
          </cell>
          <cell r="K159">
            <v>0</v>
          </cell>
        </row>
        <row r="161">
          <cell r="A161" t="str">
            <v>COTELCO</v>
          </cell>
          <cell r="C161">
            <v>851808</v>
          </cell>
          <cell r="D161">
            <v>113217.329</v>
          </cell>
          <cell r="E161">
            <v>7.5236539099063187</v>
          </cell>
          <cell r="F161">
            <v>3.2711942794122879</v>
          </cell>
          <cell r="G161">
            <v>27585</v>
          </cell>
          <cell r="I161" t="e">
            <v>#REF!</v>
          </cell>
          <cell r="J161" t="e">
            <v>#REF!</v>
          </cell>
          <cell r="L161">
            <v>12.94</v>
          </cell>
        </row>
        <row r="162">
          <cell r="A162" t="str">
            <v>COTELCO-PPALMA</v>
          </cell>
          <cell r="C162">
            <v>244277</v>
          </cell>
          <cell r="D162">
            <v>38988.112000000001</v>
          </cell>
          <cell r="E162">
            <v>6.265422649857987</v>
          </cell>
          <cell r="F162">
            <v>0.64030669467158796</v>
          </cell>
          <cell r="G162">
            <v>1570</v>
          </cell>
          <cell r="L162">
            <v>23.356931655217441</v>
          </cell>
        </row>
        <row r="163">
          <cell r="A163" t="str">
            <v>SOCOTECO I</v>
          </cell>
          <cell r="C163">
            <v>1048797</v>
          </cell>
          <cell r="D163">
            <v>137963.81</v>
          </cell>
          <cell r="E163">
            <v>7.6019718504439684</v>
          </cell>
          <cell r="F163">
            <v>2.7277967816592472</v>
          </cell>
          <cell r="G163">
            <v>27873.486400000053</v>
          </cell>
          <cell r="I163" t="e">
            <v>#REF!</v>
          </cell>
          <cell r="J163" t="e">
            <v>#REF!</v>
          </cell>
          <cell r="L163">
            <v>14.45</v>
          </cell>
        </row>
        <row r="164">
          <cell r="A164" t="str">
            <v>SOCOTECO II</v>
          </cell>
          <cell r="C164">
            <v>3820773</v>
          </cell>
          <cell r="D164">
            <v>533256.31900000002</v>
          </cell>
          <cell r="E164">
            <v>7.1649840121256956</v>
          </cell>
          <cell r="F164">
            <v>3.0273164060342244</v>
          </cell>
          <cell r="G164">
            <v>111253</v>
          </cell>
          <cell r="I164" t="e">
            <v>#REF!</v>
          </cell>
          <cell r="J164" t="e">
            <v>#REF!</v>
          </cell>
          <cell r="L164">
            <v>12.665044090089694</v>
          </cell>
        </row>
        <row r="165">
          <cell r="A165" t="str">
            <v>SUKELCO</v>
          </cell>
          <cell r="C165">
            <v>685650</v>
          </cell>
          <cell r="D165">
            <v>95813.483999999997</v>
          </cell>
          <cell r="E165">
            <v>7.1560908900880804</v>
          </cell>
          <cell r="F165">
            <v>2.4013094007919857</v>
          </cell>
          <cell r="G165">
            <v>16197</v>
          </cell>
          <cell r="I165" t="e">
            <v>#REF!</v>
          </cell>
          <cell r="J165" t="e">
            <v>#REF!</v>
          </cell>
          <cell r="L165">
            <v>14.016753356240427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1"/>
      <sheetName val="Debt to Equity Ratio"/>
      <sheetName val="Current Ratio"/>
      <sheetName val="CAR"/>
      <sheetName val="REG2"/>
      <sheetName val="REG3"/>
      <sheetName val="REG4"/>
      <sheetName val="REG5"/>
      <sheetName val="REG6"/>
      <sheetName val="REG7"/>
      <sheetName val="REG 8"/>
      <sheetName val="REG9"/>
      <sheetName val="ARMM"/>
      <sheetName val="REG10"/>
      <sheetName val="CARAGA"/>
      <sheetName val="sched of ale"/>
      <sheetName val="REG11"/>
      <sheetName val="REG12"/>
      <sheetName val="Acid Test final"/>
      <sheetName val="SUMMARY BS"/>
      <sheetName val="SUM-LUZVIMIN"/>
      <sheetName val="sum-2006-2009"/>
      <sheetName val="SUM-REGIONAL"/>
      <sheetName val="TOP 10 ASSETS"/>
      <sheetName val="LOWEST 10 ASSETS"/>
      <sheetName val="main"/>
      <sheetName val="main (2)"/>
      <sheetName val="main (3)"/>
      <sheetName val="Total Ave. Assets"/>
      <sheetName val="Acid Test"/>
      <sheetName val="UTILITY &amp; DEP"/>
      <sheetName val="PROFITABILITY RATIO"/>
    </sheetNames>
    <sheetDataSet>
      <sheetData sheetId="0"/>
      <sheetData sheetId="1"/>
      <sheetData sheetId="2"/>
      <sheetData sheetId="3">
        <row r="19">
          <cell r="J19">
            <v>159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  <sheetData sheetId="23"/>
      <sheetData sheetId="24"/>
      <sheetData sheetId="25"/>
      <sheetData sheetId="26"/>
      <sheetData sheetId="27"/>
      <sheetData sheetId="28">
        <row r="142">
          <cell r="G142">
            <v>70997995</v>
          </cell>
        </row>
      </sheetData>
      <sheetData sheetId="29" refreshError="1">
        <row r="104">
          <cell r="B104" t="str">
            <v>REGION IX</v>
          </cell>
        </row>
        <row r="105">
          <cell r="A105">
            <v>88</v>
          </cell>
          <cell r="B105" t="str">
            <v>ZAMCELCO</v>
          </cell>
          <cell r="D105">
            <v>59521</v>
          </cell>
          <cell r="E105">
            <v>169664</v>
          </cell>
          <cell r="F105">
            <v>616222</v>
          </cell>
          <cell r="G105">
            <v>0.37191953549207918</v>
          </cell>
        </row>
        <row r="106">
          <cell r="A106">
            <v>89</v>
          </cell>
          <cell r="B106" t="str">
            <v>ZANECO</v>
          </cell>
          <cell r="D106">
            <v>30221</v>
          </cell>
          <cell r="E106">
            <v>68399</v>
          </cell>
          <cell r="F106">
            <v>90702</v>
          </cell>
          <cell r="G106">
            <v>1.0872968622522106</v>
          </cell>
        </row>
        <row r="107">
          <cell r="A107">
            <v>90</v>
          </cell>
          <cell r="B107" t="str">
            <v>ZAMSURECO I</v>
          </cell>
          <cell r="D107">
            <v>60892</v>
          </cell>
          <cell r="E107">
            <v>75785</v>
          </cell>
          <cell r="F107">
            <v>69703</v>
          </cell>
          <cell r="G107">
            <v>1.9608481700931093</v>
          </cell>
        </row>
        <row r="108">
          <cell r="A108">
            <v>91</v>
          </cell>
          <cell r="B108" t="str">
            <v>ZAMSURECO II</v>
          </cell>
          <cell r="D108">
            <v>27974</v>
          </cell>
          <cell r="E108">
            <v>113703</v>
          </cell>
          <cell r="F108">
            <v>57724</v>
          </cell>
          <cell r="G108">
            <v>2.4543863904095349</v>
          </cell>
        </row>
        <row r="109">
          <cell r="B109" t="str">
            <v>ARMM</v>
          </cell>
        </row>
        <row r="110">
          <cell r="A110">
            <v>92</v>
          </cell>
          <cell r="B110" t="str">
            <v>BASELCO</v>
          </cell>
          <cell r="D110">
            <v>4072</v>
          </cell>
          <cell r="E110">
            <v>87572</v>
          </cell>
          <cell r="F110">
            <v>222359</v>
          </cell>
          <cell r="G110">
            <v>0.4121443251678592</v>
          </cell>
        </row>
        <row r="111">
          <cell r="A111">
            <v>93</v>
          </cell>
          <cell r="B111" t="str">
            <v>CASELCO</v>
          </cell>
          <cell r="D111">
            <v>-185</v>
          </cell>
          <cell r="E111">
            <v>1153</v>
          </cell>
          <cell r="F111">
            <v>2756</v>
          </cell>
          <cell r="G111">
            <v>0.35123367198838895</v>
          </cell>
        </row>
        <row r="112">
          <cell r="A112">
            <v>94</v>
          </cell>
          <cell r="B112" t="str">
            <v>MAGELCO</v>
          </cell>
          <cell r="D112">
            <v>8438</v>
          </cell>
          <cell r="E112">
            <v>89682</v>
          </cell>
          <cell r="F112">
            <v>81095</v>
          </cell>
          <cell r="G112">
            <v>1.2099389604784512</v>
          </cell>
        </row>
        <row r="113">
          <cell r="A113">
            <v>95</v>
          </cell>
          <cell r="B113" t="str">
            <v>SIASELCO</v>
          </cell>
          <cell r="D113">
            <v>1619</v>
          </cell>
          <cell r="E113">
            <v>4264</v>
          </cell>
          <cell r="F113">
            <v>7473</v>
          </cell>
          <cell r="G113">
            <v>0.78723404255319152</v>
          </cell>
        </row>
        <row r="114">
          <cell r="A114">
            <v>96</v>
          </cell>
          <cell r="B114" t="str">
            <v>SULECO</v>
          </cell>
          <cell r="D114">
            <v>5638</v>
          </cell>
          <cell r="E114">
            <v>119052</v>
          </cell>
          <cell r="F114">
            <v>221590</v>
          </cell>
          <cell r="G114">
            <v>0.56270589828060835</v>
          </cell>
        </row>
        <row r="115">
          <cell r="A115">
            <v>97</v>
          </cell>
          <cell r="B115" t="str">
            <v>TAWELCO</v>
          </cell>
          <cell r="D115">
            <v>5913</v>
          </cell>
          <cell r="E115">
            <v>88508</v>
          </cell>
          <cell r="F115">
            <v>244511</v>
          </cell>
          <cell r="G115">
            <v>0.38616258573233925</v>
          </cell>
        </row>
        <row r="116">
          <cell r="B116" t="str">
            <v>REGION X</v>
          </cell>
        </row>
        <row r="117">
          <cell r="A117">
            <v>98</v>
          </cell>
          <cell r="B117" t="str">
            <v>FIBECO</v>
          </cell>
          <cell r="D117">
            <v>9967</v>
          </cell>
          <cell r="E117">
            <v>82435</v>
          </cell>
          <cell r="F117">
            <v>84750</v>
          </cell>
          <cell r="G117">
            <v>1.0902890855457228</v>
          </cell>
        </row>
        <row r="118">
          <cell r="A118">
            <v>99</v>
          </cell>
          <cell r="B118" t="str">
            <v>BUSECO</v>
          </cell>
          <cell r="D118">
            <v>12130</v>
          </cell>
          <cell r="E118">
            <v>94097</v>
          </cell>
          <cell r="F118">
            <v>64651</v>
          </cell>
          <cell r="G118">
            <v>1.6430836336638257</v>
          </cell>
        </row>
        <row r="119">
          <cell r="A119">
            <v>100</v>
          </cell>
          <cell r="B119" t="str">
            <v>CAMELCO</v>
          </cell>
          <cell r="D119">
            <v>3117</v>
          </cell>
          <cell r="E119">
            <v>12077</v>
          </cell>
          <cell r="F119">
            <v>28164</v>
          </cell>
          <cell r="G119">
            <v>0.53948302797898029</v>
          </cell>
        </row>
        <row r="120">
          <cell r="A120">
            <v>101</v>
          </cell>
          <cell r="B120" t="str">
            <v>LANECO</v>
          </cell>
          <cell r="D120">
            <v>4899</v>
          </cell>
          <cell r="E120">
            <v>39336</v>
          </cell>
          <cell r="F120">
            <v>49234</v>
          </cell>
          <cell r="G120">
            <v>0.89846447576877764</v>
          </cell>
        </row>
        <row r="121">
          <cell r="A121">
            <v>102</v>
          </cell>
          <cell r="B121" t="str">
            <v>MOELCI I</v>
          </cell>
          <cell r="D121">
            <v>897</v>
          </cell>
          <cell r="E121">
            <v>27294</v>
          </cell>
          <cell r="F121">
            <v>108970</v>
          </cell>
          <cell r="G121">
            <v>0.25870423052216207</v>
          </cell>
        </row>
        <row r="122">
          <cell r="A122">
            <v>103</v>
          </cell>
          <cell r="B122" t="str">
            <v>MOELCI II</v>
          </cell>
          <cell r="D122">
            <v>22820</v>
          </cell>
          <cell r="E122">
            <v>101944</v>
          </cell>
          <cell r="F122">
            <v>105173</v>
          </cell>
          <cell r="G122">
            <v>1.1862740437184449</v>
          </cell>
        </row>
        <row r="123">
          <cell r="A123">
            <v>104</v>
          </cell>
          <cell r="B123" t="str">
            <v>MORESCO I</v>
          </cell>
          <cell r="D123">
            <v>10703</v>
          </cell>
          <cell r="E123">
            <v>68291</v>
          </cell>
          <cell r="F123">
            <v>47571</v>
          </cell>
          <cell r="G123">
            <v>1.6605494944398898</v>
          </cell>
        </row>
        <row r="124">
          <cell r="A124">
            <v>105</v>
          </cell>
          <cell r="B124" t="str">
            <v>MORESCO II</v>
          </cell>
          <cell r="D124">
            <v>18191</v>
          </cell>
          <cell r="E124">
            <v>58934</v>
          </cell>
          <cell r="F124">
            <v>56188</v>
          </cell>
          <cell r="G124">
            <v>1.3726240478393963</v>
          </cell>
        </row>
        <row r="125">
          <cell r="B125" t="str">
            <v>REGION XI</v>
          </cell>
        </row>
        <row r="126">
          <cell r="A126">
            <v>106</v>
          </cell>
          <cell r="B126" t="str">
            <v>DANECO</v>
          </cell>
          <cell r="D126">
            <v>19764</v>
          </cell>
          <cell r="E126">
            <v>164355</v>
          </cell>
          <cell r="F126">
            <v>339494</v>
          </cell>
          <cell r="G126">
            <v>0.54233359057892039</v>
          </cell>
        </row>
        <row r="127">
          <cell r="A127">
            <v>107</v>
          </cell>
          <cell r="B127" t="str">
            <v>DASURECO</v>
          </cell>
          <cell r="D127">
            <v>84504</v>
          </cell>
          <cell r="E127">
            <v>94517</v>
          </cell>
          <cell r="F127">
            <v>104198</v>
          </cell>
          <cell r="G127">
            <v>1.7180848000921323</v>
          </cell>
        </row>
        <row r="128">
          <cell r="A128">
            <v>108</v>
          </cell>
          <cell r="B128" t="str">
            <v>DORECO</v>
          </cell>
          <cell r="D128">
            <v>5477</v>
          </cell>
          <cell r="E128">
            <v>24441</v>
          </cell>
          <cell r="F128">
            <v>52790</v>
          </cell>
          <cell r="G128">
            <v>0.56673612426595943</v>
          </cell>
        </row>
        <row r="129">
          <cell r="B129" t="str">
            <v>REGION XII</v>
          </cell>
        </row>
        <row r="130">
          <cell r="A130">
            <v>109</v>
          </cell>
          <cell r="B130" t="str">
            <v>COTELCO</v>
          </cell>
          <cell r="D130">
            <v>37830</v>
          </cell>
          <cell r="E130">
            <v>98081</v>
          </cell>
          <cell r="F130">
            <v>83276</v>
          </cell>
          <cell r="G130">
            <v>1.6320548537393726</v>
          </cell>
        </row>
        <row r="131">
          <cell r="A131">
            <v>110</v>
          </cell>
          <cell r="B131" t="str">
            <v>SOCOTECO I</v>
          </cell>
          <cell r="D131">
            <v>54263</v>
          </cell>
          <cell r="E131">
            <v>78046</v>
          </cell>
          <cell r="F131">
            <v>99020</v>
          </cell>
          <cell r="G131">
            <v>1.3361846091698646</v>
          </cell>
        </row>
        <row r="132">
          <cell r="A132">
            <v>111</v>
          </cell>
          <cell r="B132" t="str">
            <v>SOCOTECO II</v>
          </cell>
          <cell r="D132">
            <v>6525</v>
          </cell>
          <cell r="E132">
            <v>340882</v>
          </cell>
          <cell r="F132">
            <v>405344</v>
          </cell>
          <cell r="G132">
            <v>0.85706708376095364</v>
          </cell>
        </row>
        <row r="133">
          <cell r="A133">
            <v>112</v>
          </cell>
          <cell r="B133" t="str">
            <v>SUKELCO</v>
          </cell>
          <cell r="D133">
            <v>19920</v>
          </cell>
          <cell r="E133">
            <v>82860</v>
          </cell>
          <cell r="F133">
            <v>70127</v>
          </cell>
          <cell r="G133">
            <v>1.4656266487943304</v>
          </cell>
        </row>
        <row r="134">
          <cell r="B134" t="str">
            <v>CARAGA</v>
          </cell>
        </row>
        <row r="135">
          <cell r="A135">
            <v>113</v>
          </cell>
          <cell r="B135" t="str">
            <v>ANECO</v>
          </cell>
          <cell r="D135">
            <v>56791</v>
          </cell>
          <cell r="E135">
            <v>186533</v>
          </cell>
          <cell r="F135">
            <v>102575</v>
          </cell>
          <cell r="G135">
            <v>2.3721569583231781</v>
          </cell>
        </row>
        <row r="136">
          <cell r="A136">
            <v>114</v>
          </cell>
          <cell r="B136" t="str">
            <v>ASELCO</v>
          </cell>
          <cell r="D136">
            <v>33390</v>
          </cell>
          <cell r="E136">
            <v>40987</v>
          </cell>
          <cell r="F136">
            <v>54665</v>
          </cell>
          <cell r="G136">
            <v>1.3605963596451112</v>
          </cell>
        </row>
        <row r="137">
          <cell r="A137">
            <v>115</v>
          </cell>
          <cell r="B137" t="str">
            <v>DIELCO</v>
          </cell>
          <cell r="D137">
            <v>3358</v>
          </cell>
          <cell r="E137">
            <v>5207</v>
          </cell>
          <cell r="F137">
            <v>2510</v>
          </cell>
          <cell r="G137">
            <v>3.4123505976095618</v>
          </cell>
        </row>
        <row r="138">
          <cell r="A138">
            <v>116</v>
          </cell>
          <cell r="B138" t="str">
            <v>SIARELCO</v>
          </cell>
          <cell r="D138">
            <v>5345</v>
          </cell>
          <cell r="E138">
            <v>5848</v>
          </cell>
          <cell r="F138">
            <v>9555</v>
          </cell>
          <cell r="G138">
            <v>1.1714285714285715</v>
          </cell>
        </row>
        <row r="139">
          <cell r="A139">
            <v>117</v>
          </cell>
          <cell r="B139" t="str">
            <v>SURNECO</v>
          </cell>
          <cell r="D139">
            <v>-13171</v>
          </cell>
          <cell r="E139">
            <v>39244</v>
          </cell>
          <cell r="F139">
            <v>45956</v>
          </cell>
          <cell r="G139">
            <v>0.56734702759160938</v>
          </cell>
        </row>
        <row r="140">
          <cell r="A140">
            <v>118</v>
          </cell>
          <cell r="B140" t="str">
            <v>SURSECO I</v>
          </cell>
          <cell r="D140">
            <v>2916</v>
          </cell>
          <cell r="E140">
            <v>30900</v>
          </cell>
          <cell r="F140">
            <v>19205</v>
          </cell>
          <cell r="G140">
            <v>1.7607914605571466</v>
          </cell>
        </row>
        <row r="141">
          <cell r="A141">
            <v>119</v>
          </cell>
          <cell r="B141" t="str">
            <v>SURSECO II</v>
          </cell>
          <cell r="D141">
            <v>1713</v>
          </cell>
          <cell r="E141">
            <v>32561</v>
          </cell>
          <cell r="F141">
            <v>65566</v>
          </cell>
          <cell r="G141">
            <v>0.52274044474270198</v>
          </cell>
        </row>
        <row r="142">
          <cell r="A142">
            <v>120</v>
          </cell>
          <cell r="B142" t="str">
            <v>LASURECO</v>
          </cell>
        </row>
      </sheetData>
      <sheetData sheetId="30"/>
      <sheetData sheetId="3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ING CAPITAL"/>
      <sheetName val="Debt Service Ratio revised"/>
      <sheetName val="REG1"/>
      <sheetName val="CAR"/>
      <sheetName val="REG2"/>
      <sheetName val="REG3"/>
      <sheetName val="REG 4 (CALABARZON)"/>
      <sheetName val="REG 4 (MIMAROPA)"/>
      <sheetName val="REG5"/>
      <sheetName val="TOTAL LUZON"/>
      <sheetName val="REG6"/>
      <sheetName val="REG7"/>
      <sheetName val="REG8"/>
      <sheetName val="REG9"/>
      <sheetName val="TOTAL VISAYAS"/>
      <sheetName val="ARMM"/>
      <sheetName val="REG10"/>
      <sheetName val="CARAGA"/>
      <sheetName val="REG11"/>
      <sheetName val="REG12"/>
      <sheetName val="TOTAL MINDANAO"/>
      <sheetName val="SUMMARY"/>
      <sheetName val="executive summ OK"/>
      <sheetName val="RESULTS OF OPERATIONS front)"/>
      <sheetName val="RESULTS OF OPERATIONS PER REG"/>
      <sheetName val="ECs PROFITABILITY ok"/>
      <sheetName val="TOP GROSSER"/>
      <sheetName val="TOP GAINERS"/>
      <sheetName val="TOP LOSERS"/>
      <sheetName val="TOP NO. OF CONSUMERS"/>
      <sheetName val="main"/>
      <sheetName val="main (2)"/>
      <sheetName val="main (3)"/>
      <sheetName val="LUZVIMINDA"/>
      <sheetName val="Parameter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2">
          <cell r="A2" t="str">
            <v>CENPELCO</v>
          </cell>
          <cell r="C2">
            <v>542637</v>
          </cell>
          <cell r="D2">
            <v>57487.428999999996</v>
          </cell>
          <cell r="E2">
            <v>9.4392288790650216</v>
          </cell>
          <cell r="F2">
            <v>7008</v>
          </cell>
          <cell r="H2" t="e">
            <v>#REF!</v>
          </cell>
          <cell r="I2" t="e">
            <v>#REF!</v>
          </cell>
          <cell r="K2">
            <v>14.779780465048761</v>
          </cell>
        </row>
        <row r="3">
          <cell r="A3" t="str">
            <v>INEC</v>
          </cell>
          <cell r="C3">
            <v>420923</v>
          </cell>
          <cell r="D3">
            <v>47930.463000000003</v>
          </cell>
          <cell r="E3">
            <v>8.7819514699868417</v>
          </cell>
          <cell r="G3">
            <v>-21904</v>
          </cell>
          <cell r="H3" t="e">
            <v>#REF!</v>
          </cell>
          <cell r="J3" t="e">
            <v>#REF!</v>
          </cell>
          <cell r="K3">
            <v>10.856300176676033</v>
          </cell>
        </row>
        <row r="4">
          <cell r="A4" t="str">
            <v>ISECO</v>
          </cell>
          <cell r="C4">
            <v>418732</v>
          </cell>
          <cell r="D4">
            <v>44617.817999999999</v>
          </cell>
          <cell r="E4">
            <v>9.3848605505540412</v>
          </cell>
          <cell r="F4">
            <v>62351.41320000001</v>
          </cell>
          <cell r="H4" t="e">
            <v>#REF!</v>
          </cell>
          <cell r="I4" t="e">
            <v>#REF!</v>
          </cell>
          <cell r="K4">
            <v>9.886379789196523</v>
          </cell>
        </row>
        <row r="5">
          <cell r="A5" t="str">
            <v>LUELCO</v>
          </cell>
          <cell r="C5">
            <v>281643</v>
          </cell>
          <cell r="D5">
            <v>32584.812999999998</v>
          </cell>
          <cell r="E5">
            <v>8.6433824248124438</v>
          </cell>
          <cell r="F5">
            <v>18306.929000000004</v>
          </cell>
          <cell r="H5" t="e">
            <v>#REF!</v>
          </cell>
          <cell r="J5" t="e">
            <v>#REF!</v>
          </cell>
          <cell r="K5">
            <v>10.652332787232648</v>
          </cell>
        </row>
        <row r="6">
          <cell r="A6" t="str">
            <v>PANELCO I</v>
          </cell>
          <cell r="C6">
            <v>174884</v>
          </cell>
          <cell r="D6">
            <v>18642.652999999998</v>
          </cell>
          <cell r="E6">
            <v>9.3808536799993014</v>
          </cell>
          <cell r="F6">
            <v>4556.2067999999854</v>
          </cell>
          <cell r="H6" t="e">
            <v>#REF!</v>
          </cell>
          <cell r="I6" t="e">
            <v>#REF!</v>
          </cell>
          <cell r="K6">
            <v>12.860997117080815</v>
          </cell>
        </row>
        <row r="7">
          <cell r="A7" t="str">
            <v>PANELCO III</v>
          </cell>
          <cell r="C7">
            <v>569742</v>
          </cell>
          <cell r="D7">
            <v>57043.538</v>
          </cell>
          <cell r="E7">
            <v>9.9878447230955416</v>
          </cell>
          <cell r="F7">
            <v>134309.07079999999</v>
          </cell>
          <cell r="H7" t="e">
            <v>#REF!</v>
          </cell>
          <cell r="J7" t="e">
            <v>#REF!</v>
          </cell>
          <cell r="K7">
            <v>15.562748049260037</v>
          </cell>
        </row>
        <row r="9">
          <cell r="C9">
            <v>2408561</v>
          </cell>
          <cell r="D9">
            <v>258306.71399999998</v>
          </cell>
          <cell r="F9">
            <v>226531.61979999999</v>
          </cell>
          <cell r="G9">
            <v>-21904</v>
          </cell>
          <cell r="H9" t="e">
            <v>#REF!</v>
          </cell>
          <cell r="I9" t="e">
            <v>#REF!</v>
          </cell>
          <cell r="J9" t="e">
            <v>#REF!</v>
          </cell>
        </row>
        <row r="11">
          <cell r="A11" t="str">
            <v>ABRECO</v>
          </cell>
          <cell r="C11">
            <v>0</v>
          </cell>
          <cell r="D11">
            <v>0</v>
          </cell>
          <cell r="E11">
            <v>0</v>
          </cell>
          <cell r="G11">
            <v>0</v>
          </cell>
          <cell r="H11" t="e">
            <v>#REF!</v>
          </cell>
          <cell r="J11" t="e">
            <v>#REF!</v>
          </cell>
          <cell r="K11">
            <v>0</v>
          </cell>
        </row>
        <row r="12">
          <cell r="A12" t="str">
            <v>BENECO</v>
          </cell>
          <cell r="C12">
            <v>669806</v>
          </cell>
          <cell r="D12">
            <v>87991.313999999998</v>
          </cell>
          <cell r="E12">
            <v>7.6121831752620492</v>
          </cell>
          <cell r="F12">
            <v>14307.013400000054</v>
          </cell>
          <cell r="H12" t="e">
            <v>#REF!</v>
          </cell>
          <cell r="J12" t="e">
            <v>#REF!</v>
          </cell>
          <cell r="K12">
            <v>8.9841426877013415</v>
          </cell>
        </row>
        <row r="13">
          <cell r="A13" t="str">
            <v>IFELCO</v>
          </cell>
          <cell r="C13">
            <v>42183</v>
          </cell>
          <cell r="D13">
            <v>3557.2620000000002</v>
          </cell>
          <cell r="E13">
            <v>11.858277517933736</v>
          </cell>
          <cell r="F13">
            <v>3114.5132000000012</v>
          </cell>
          <cell r="H13" t="e">
            <v>#REF!</v>
          </cell>
          <cell r="I13" t="e">
            <v>#REF!</v>
          </cell>
          <cell r="K13">
            <v>11.729868592306069</v>
          </cell>
        </row>
        <row r="14">
          <cell r="A14" t="str">
            <v>KAELCO</v>
          </cell>
          <cell r="C14">
            <v>58969</v>
          </cell>
          <cell r="D14">
            <v>5005.0060000000003</v>
          </cell>
          <cell r="E14">
            <v>11.782003857737632</v>
          </cell>
          <cell r="F14">
            <v>7452.5475000000006</v>
          </cell>
          <cell r="H14" t="e">
            <v>#REF!</v>
          </cell>
          <cell r="J14" t="e">
            <v>#REF!</v>
          </cell>
          <cell r="K14">
            <v>13.329367045635731</v>
          </cell>
        </row>
        <row r="15">
          <cell r="A15" t="str">
            <v>MOPRECO</v>
          </cell>
          <cell r="C15">
            <v>38399</v>
          </cell>
          <cell r="D15">
            <v>4179.3069999999998</v>
          </cell>
          <cell r="E15">
            <v>9.187886891295614</v>
          </cell>
          <cell r="G15">
            <v>-373.67960000000312</v>
          </cell>
          <cell r="H15" t="e">
            <v>#REF!</v>
          </cell>
          <cell r="I15" t="e">
            <v>#REF!</v>
          </cell>
          <cell r="K15">
            <v>11.41795810915203</v>
          </cell>
        </row>
        <row r="17">
          <cell r="C17">
            <v>809357</v>
          </cell>
          <cell r="D17">
            <v>100732.889</v>
          </cell>
          <cell r="F17">
            <v>24874.074100000056</v>
          </cell>
          <cell r="G17">
            <v>-373.67960000000312</v>
          </cell>
          <cell r="H17" t="e">
            <v>#REF!</v>
          </cell>
          <cell r="I17" t="e">
            <v>#REF!</v>
          </cell>
          <cell r="J17" t="e">
            <v>#REF!</v>
          </cell>
        </row>
        <row r="19">
          <cell r="A19" t="str">
            <v>BATANELCO</v>
          </cell>
          <cell r="C19">
            <v>13762</v>
          </cell>
          <cell r="D19">
            <v>1193.7460000000001</v>
          </cell>
          <cell r="E19">
            <v>11.528415592596749</v>
          </cell>
          <cell r="F19">
            <v>881</v>
          </cell>
          <cell r="H19" t="e">
            <v>#REF!</v>
          </cell>
          <cell r="I19" t="e">
            <v>#REF!</v>
          </cell>
          <cell r="K19">
            <v>4.375963315814011</v>
          </cell>
        </row>
        <row r="20">
          <cell r="A20" t="str">
            <v>CAGELCO I</v>
          </cell>
          <cell r="C20">
            <v>346494</v>
          </cell>
          <cell r="D20">
            <v>35587.250999999997</v>
          </cell>
          <cell r="E20">
            <v>9.7364643310043828</v>
          </cell>
          <cell r="F20">
            <v>13084</v>
          </cell>
          <cell r="H20" t="e">
            <v>#REF!</v>
          </cell>
          <cell r="J20" t="e">
            <v>#REF!</v>
          </cell>
          <cell r="K20">
            <v>12.250448997519891</v>
          </cell>
        </row>
        <row r="21">
          <cell r="A21" t="str">
            <v>CAGELCO II</v>
          </cell>
          <cell r="C21">
            <v>197570</v>
          </cell>
          <cell r="D21">
            <v>20317.325000000001</v>
          </cell>
          <cell r="E21">
            <v>9.7242132022793353</v>
          </cell>
          <cell r="G21">
            <v>-4237.0941999999923</v>
          </cell>
          <cell r="H21" t="e">
            <v>#REF!</v>
          </cell>
          <cell r="I21" t="e">
            <v>#REF!</v>
          </cell>
          <cell r="K21">
            <v>10.327272278774876</v>
          </cell>
        </row>
        <row r="22">
          <cell r="A22" t="str">
            <v>ISELCO I</v>
          </cell>
          <cell r="C22">
            <v>557034</v>
          </cell>
          <cell r="D22">
            <v>56463.512999999999</v>
          </cell>
          <cell r="E22">
            <v>9.865379789599702</v>
          </cell>
          <cell r="F22">
            <v>11215.353600000031</v>
          </cell>
          <cell r="H22" t="e">
            <v>#REF!</v>
          </cell>
          <cell r="J22" t="e">
            <v>#REF!</v>
          </cell>
          <cell r="K22">
            <v>13.71984417029824</v>
          </cell>
        </row>
        <row r="23">
          <cell r="A23" t="str">
            <v>ISELCO II</v>
          </cell>
          <cell r="C23">
            <v>264893</v>
          </cell>
          <cell r="D23">
            <v>19602.57</v>
          </cell>
          <cell r="E23">
            <v>13.513177098717158</v>
          </cell>
          <cell r="G23">
            <v>-4085</v>
          </cell>
          <cell r="H23" t="e">
            <v>#REF!</v>
          </cell>
          <cell r="J23" t="e">
            <v>#REF!</v>
          </cell>
          <cell r="K23">
            <v>15.631704463739499</v>
          </cell>
        </row>
        <row r="24">
          <cell r="A24" t="str">
            <v>NUVELCO</v>
          </cell>
          <cell r="C24">
            <v>0</v>
          </cell>
          <cell r="D24">
            <v>0</v>
          </cell>
          <cell r="E24">
            <v>0</v>
          </cell>
          <cell r="G24">
            <v>0</v>
          </cell>
          <cell r="H24" t="e">
            <v>#REF!</v>
          </cell>
          <cell r="I24" t="e">
            <v>#REF!</v>
          </cell>
          <cell r="K24">
            <v>0</v>
          </cell>
        </row>
        <row r="25">
          <cell r="A25" t="str">
            <v>QUIRELCO</v>
          </cell>
          <cell r="C25">
            <v>56148</v>
          </cell>
          <cell r="D25">
            <v>5487.8649999999998</v>
          </cell>
          <cell r="E25">
            <v>10.231301243744152</v>
          </cell>
          <cell r="F25">
            <v>1153</v>
          </cell>
          <cell r="H25" t="e">
            <v>#REF!</v>
          </cell>
          <cell r="I25" t="e">
            <v>#REF!</v>
          </cell>
          <cell r="K25">
            <v>15.704533769143197</v>
          </cell>
        </row>
        <row r="27">
          <cell r="C27">
            <v>1435901</v>
          </cell>
          <cell r="D27">
            <v>138652.26999999999</v>
          </cell>
          <cell r="F27">
            <v>26333.353600000031</v>
          </cell>
          <cell r="G27">
            <v>-8322.0941999999923</v>
          </cell>
          <cell r="H27" t="e">
            <v>#REF!</v>
          </cell>
          <cell r="I27" t="e">
            <v>#REF!</v>
          </cell>
          <cell r="J27" t="e">
            <v>#REF!</v>
          </cell>
        </row>
        <row r="29">
          <cell r="A29" t="str">
            <v>AURELCO</v>
          </cell>
          <cell r="C29">
            <v>72319</v>
          </cell>
          <cell r="D29">
            <v>6364.0249999999996</v>
          </cell>
          <cell r="E29">
            <v>11.363720287082469</v>
          </cell>
          <cell r="F29">
            <v>5594</v>
          </cell>
          <cell r="H29" t="e">
            <v>#REF!</v>
          </cell>
          <cell r="I29" t="e">
            <v>#REF!</v>
          </cell>
          <cell r="K29">
            <v>8.791810982184483</v>
          </cell>
        </row>
        <row r="30">
          <cell r="A30" t="str">
            <v>NEECO I</v>
          </cell>
          <cell r="C30">
            <v>240606</v>
          </cell>
          <cell r="D30">
            <v>27776.65</v>
          </cell>
          <cell r="E30">
            <v>8.6621676840079704</v>
          </cell>
          <cell r="F30">
            <v>31460.650800000003</v>
          </cell>
          <cell r="H30" t="e">
            <v>#REF!</v>
          </cell>
          <cell r="I30" t="e">
            <v>#REF!</v>
          </cell>
          <cell r="K30">
            <v>9.144774098625355</v>
          </cell>
        </row>
        <row r="31">
          <cell r="A31" t="str">
            <v>NEECO II - Area I</v>
          </cell>
          <cell r="C31">
            <v>290241</v>
          </cell>
          <cell r="D31">
            <v>29430.37</v>
          </cell>
          <cell r="E31">
            <v>9.8619555241745172</v>
          </cell>
          <cell r="F31">
            <v>3386</v>
          </cell>
          <cell r="H31" t="e">
            <v>#REF!</v>
          </cell>
          <cell r="J31" t="e">
            <v>#REF!</v>
          </cell>
          <cell r="K31">
            <v>10.515675750849701</v>
          </cell>
        </row>
        <row r="32">
          <cell r="A32" t="str">
            <v>NEECO II - Area II</v>
          </cell>
          <cell r="C32">
            <v>282797</v>
          </cell>
          <cell r="D32">
            <v>31351.312999999998</v>
          </cell>
          <cell r="E32">
            <v>9.0202601721975739</v>
          </cell>
          <cell r="G32">
            <v>-1497</v>
          </cell>
          <cell r="H32" t="e">
            <v>#REF!</v>
          </cell>
          <cell r="I32" t="e">
            <v>#REF!</v>
          </cell>
          <cell r="K32">
            <v>10.02319788396658</v>
          </cell>
        </row>
        <row r="33">
          <cell r="A33" t="str">
            <v>PELCO I</v>
          </cell>
          <cell r="C33">
            <v>336487</v>
          </cell>
          <cell r="D33">
            <v>38434.523999999998</v>
          </cell>
          <cell r="E33">
            <v>8.7548111692498143</v>
          </cell>
          <cell r="F33">
            <v>44883</v>
          </cell>
          <cell r="H33" t="e">
            <v>#REF!</v>
          </cell>
          <cell r="I33" t="e">
            <v>#REF!</v>
          </cell>
          <cell r="K33">
            <v>7.2959071060044085</v>
          </cell>
        </row>
        <row r="34">
          <cell r="A34" t="str">
            <v>PELCO II</v>
          </cell>
          <cell r="C34">
            <v>714397</v>
          </cell>
          <cell r="D34">
            <v>74624.486999999994</v>
          </cell>
          <cell r="E34">
            <v>9.573224938886348</v>
          </cell>
          <cell r="F34">
            <v>6332.5023999999976</v>
          </cell>
          <cell r="H34" t="e">
            <v>#REF!</v>
          </cell>
          <cell r="J34" t="e">
            <v>#REF!</v>
          </cell>
          <cell r="K34">
            <v>12.354476901394596</v>
          </cell>
        </row>
        <row r="35">
          <cell r="A35" t="str">
            <v>PELCO III</v>
          </cell>
          <cell r="C35">
            <v>278798</v>
          </cell>
          <cell r="D35">
            <v>29746.262999999999</v>
          </cell>
          <cell r="E35">
            <v>9.3725386614110153</v>
          </cell>
          <cell r="G35">
            <v>-14923</v>
          </cell>
          <cell r="H35" t="e">
            <v>#REF!</v>
          </cell>
          <cell r="J35" t="e">
            <v>#REF!</v>
          </cell>
          <cell r="K35">
            <v>15.250314307667026</v>
          </cell>
        </row>
        <row r="36">
          <cell r="A36" t="str">
            <v>PENELCO</v>
          </cell>
          <cell r="C36">
            <v>719378</v>
          </cell>
          <cell r="D36">
            <v>80854.619000000006</v>
          </cell>
          <cell r="E36">
            <v>8.8971787746597375</v>
          </cell>
          <cell r="F36">
            <v>78268</v>
          </cell>
          <cell r="H36" t="e">
            <v>#REF!</v>
          </cell>
          <cell r="I36" t="e">
            <v>#REF!</v>
          </cell>
          <cell r="K36">
            <v>7.2778980563775741</v>
          </cell>
        </row>
        <row r="37">
          <cell r="A37" t="str">
            <v>PRESCO</v>
          </cell>
          <cell r="C37">
            <v>67259</v>
          </cell>
          <cell r="D37">
            <v>7180.1570000000002</v>
          </cell>
          <cell r="E37">
            <v>9.367343917410162</v>
          </cell>
          <cell r="F37">
            <v>3595</v>
          </cell>
          <cell r="H37" t="e">
            <v>#REF!</v>
          </cell>
          <cell r="I37" t="e">
            <v>#REF!</v>
          </cell>
          <cell r="K37">
            <v>9.8537264311255406</v>
          </cell>
        </row>
        <row r="38">
          <cell r="A38" t="str">
            <v>SAJELCO</v>
          </cell>
          <cell r="C38">
            <v>143030</v>
          </cell>
          <cell r="D38">
            <v>15623.296</v>
          </cell>
          <cell r="E38">
            <v>9.1549183987808966</v>
          </cell>
          <cell r="F38">
            <v>5402.2502000000095</v>
          </cell>
          <cell r="H38" t="e">
            <v>#REF!</v>
          </cell>
          <cell r="I38" t="e">
            <v>#REF!</v>
          </cell>
          <cell r="K38">
            <v>9.0127184682744712</v>
          </cell>
        </row>
        <row r="39">
          <cell r="A39" t="str">
            <v>TARELCO I</v>
          </cell>
          <cell r="C39">
            <v>313193</v>
          </cell>
          <cell r="D39">
            <v>40332.695</v>
          </cell>
          <cell r="E39">
            <v>7.7652385986108792</v>
          </cell>
          <cell r="F39">
            <v>49595</v>
          </cell>
          <cell r="H39" t="e">
            <v>#REF!</v>
          </cell>
          <cell r="J39" t="e">
            <v>#REF!</v>
          </cell>
          <cell r="K39">
            <v>8.407899566718612</v>
          </cell>
        </row>
        <row r="40">
          <cell r="A40" t="str">
            <v>TARELCO II</v>
          </cell>
          <cell r="C40">
            <v>354466</v>
          </cell>
          <cell r="D40">
            <v>42427.468999999997</v>
          </cell>
          <cell r="E40">
            <v>8.3546345882663893</v>
          </cell>
          <cell r="F40">
            <v>53250.508199999982</v>
          </cell>
          <cell r="H40" t="e">
            <v>#REF!</v>
          </cell>
          <cell r="I40" t="e">
            <v>#REF!</v>
          </cell>
          <cell r="K40">
            <v>7.8535275896139973</v>
          </cell>
        </row>
        <row r="41">
          <cell r="A41" t="str">
            <v>ZAMECO I</v>
          </cell>
          <cell r="C41">
            <v>171310</v>
          </cell>
          <cell r="D41">
            <v>18384.277999999998</v>
          </cell>
          <cell r="E41">
            <v>9.3182881590454638</v>
          </cell>
          <cell r="F41">
            <v>21981</v>
          </cell>
          <cell r="H41" t="e">
            <v>#REF!</v>
          </cell>
          <cell r="I41" t="e">
            <v>#REF!</v>
          </cell>
          <cell r="K41">
            <v>11.33664464137226</v>
          </cell>
        </row>
        <row r="42">
          <cell r="A42" t="str">
            <v>ZAMECO II</v>
          </cell>
          <cell r="C42">
            <v>224988</v>
          </cell>
          <cell r="D42">
            <v>24495.496999999999</v>
          </cell>
          <cell r="E42">
            <v>9.1848718154197897</v>
          </cell>
          <cell r="F42">
            <v>18049.863000000012</v>
          </cell>
          <cell r="H42" t="e">
            <v>#REF!</v>
          </cell>
          <cell r="J42" t="e">
            <v>#REF!</v>
          </cell>
          <cell r="K42">
            <v>11.72721347043861</v>
          </cell>
        </row>
        <row r="44">
          <cell r="C44">
            <v>4209269</v>
          </cell>
          <cell r="D44">
            <v>467025.64299999992</v>
          </cell>
          <cell r="F44">
            <v>321797.7746</v>
          </cell>
          <cell r="G44">
            <v>-16420</v>
          </cell>
          <cell r="H44" t="e">
            <v>#REF!</v>
          </cell>
          <cell r="I44" t="e">
            <v>#REF!</v>
          </cell>
          <cell r="J44" t="e">
            <v>#REF!</v>
          </cell>
        </row>
        <row r="46">
          <cell r="A46" t="str">
            <v>BATELEC I</v>
          </cell>
          <cell r="C46">
            <v>550687</v>
          </cell>
          <cell r="D46">
            <v>56673.845999999998</v>
          </cell>
          <cell r="E46">
            <v>9.7167748241402219</v>
          </cell>
          <cell r="F46">
            <v>142957</v>
          </cell>
          <cell r="H46" t="e">
            <v>#REF!</v>
          </cell>
          <cell r="I46" t="e">
            <v>#REF!</v>
          </cell>
          <cell r="K46">
            <v>13.22</v>
          </cell>
        </row>
        <row r="47">
          <cell r="A47" t="str">
            <v>BATELEC II</v>
          </cell>
          <cell r="C47">
            <v>1401807</v>
          </cell>
          <cell r="D47">
            <v>156203.75</v>
          </cell>
          <cell r="E47">
            <v>8.974221169466162</v>
          </cell>
          <cell r="G47">
            <v>-25572</v>
          </cell>
          <cell r="H47" t="e">
            <v>#REF!</v>
          </cell>
          <cell r="I47" t="e">
            <v>#REF!</v>
          </cell>
          <cell r="K47">
            <v>9.8293414050098029</v>
          </cell>
        </row>
        <row r="48">
          <cell r="A48" t="str">
            <v>BISELCO</v>
          </cell>
          <cell r="C48">
            <v>24069</v>
          </cell>
          <cell r="D48">
            <v>2561.8000000000002</v>
          </cell>
          <cell r="E48">
            <v>9.3953470216254189</v>
          </cell>
          <cell r="G48">
            <v>-1422</v>
          </cell>
          <cell r="H48" t="e">
            <v>#REF!</v>
          </cell>
          <cell r="I48" t="e">
            <v>#REF!</v>
          </cell>
          <cell r="K48">
            <v>13.741115246224062</v>
          </cell>
        </row>
        <row r="49">
          <cell r="A49" t="str">
            <v>FLECO</v>
          </cell>
          <cell r="C49">
            <v>168189</v>
          </cell>
          <cell r="D49">
            <v>17143.402999999998</v>
          </cell>
          <cell r="E49">
            <v>9.8107126105592926</v>
          </cell>
          <cell r="F49">
            <v>13701</v>
          </cell>
          <cell r="H49" t="e">
            <v>#REF!</v>
          </cell>
          <cell r="I49" t="e">
            <v>#REF!</v>
          </cell>
          <cell r="K49">
            <v>12.010728043682061</v>
          </cell>
        </row>
        <row r="50">
          <cell r="A50" t="str">
            <v>LUBELCO</v>
          </cell>
          <cell r="C50">
            <v>4967</v>
          </cell>
          <cell r="D50">
            <v>412.07499999999999</v>
          </cell>
          <cell r="E50">
            <v>12.053631013771765</v>
          </cell>
          <cell r="G50">
            <v>-210</v>
          </cell>
          <cell r="H50" t="e">
            <v>#REF!</v>
          </cell>
          <cell r="I50" t="e">
            <v>#REF!</v>
          </cell>
          <cell r="K50">
            <v>13.03</v>
          </cell>
        </row>
        <row r="51">
          <cell r="A51" t="str">
            <v>MARELCO</v>
          </cell>
          <cell r="C51">
            <v>83083</v>
          </cell>
          <cell r="D51">
            <v>7960.7349999999997</v>
          </cell>
          <cell r="E51">
            <v>10.436599133120247</v>
          </cell>
          <cell r="F51">
            <v>2810</v>
          </cell>
          <cell r="H51" t="e">
            <v>#REF!</v>
          </cell>
          <cell r="J51" t="e">
            <v>#REF!</v>
          </cell>
          <cell r="K51">
            <v>7.8246594613768039</v>
          </cell>
        </row>
        <row r="52">
          <cell r="A52" t="str">
            <v>OMECO</v>
          </cell>
          <cell r="C52">
            <v>178137</v>
          </cell>
          <cell r="D52">
            <v>16369.263000000001</v>
          </cell>
          <cell r="E52">
            <v>10.882408083980323</v>
          </cell>
          <cell r="F52">
            <v>3711</v>
          </cell>
          <cell r="H52" t="e">
            <v>#REF!</v>
          </cell>
          <cell r="J52" t="e">
            <v>#REF!</v>
          </cell>
          <cell r="K52">
            <v>13.9872321368259</v>
          </cell>
        </row>
        <row r="53">
          <cell r="A53" t="str">
            <v>ORMECO</v>
          </cell>
          <cell r="C53">
            <v>413406</v>
          </cell>
          <cell r="D53">
            <v>39456.593000000001</v>
          </cell>
          <cell r="E53">
            <v>10.477488515037271</v>
          </cell>
          <cell r="F53">
            <v>2526</v>
          </cell>
          <cell r="H53" t="e">
            <v>#REF!</v>
          </cell>
          <cell r="I53" t="e">
            <v>#REF!</v>
          </cell>
          <cell r="K53">
            <v>11.929243120942681</v>
          </cell>
        </row>
        <row r="54">
          <cell r="A54" t="str">
            <v>PALECO</v>
          </cell>
          <cell r="C54">
            <v>420477</v>
          </cell>
          <cell r="D54">
            <v>43392.264000000003</v>
          </cell>
          <cell r="E54">
            <v>9.6901373940755882</v>
          </cell>
          <cell r="F54">
            <v>13204</v>
          </cell>
          <cell r="H54" t="e">
            <v>#REF!</v>
          </cell>
          <cell r="I54" t="e">
            <v>#REF!</v>
          </cell>
          <cell r="K54">
            <v>9.5279901708158601</v>
          </cell>
        </row>
        <row r="55">
          <cell r="A55" t="str">
            <v>QUEZELCO I</v>
          </cell>
          <cell r="C55">
            <v>271577</v>
          </cell>
          <cell r="D55">
            <v>27656.538</v>
          </cell>
          <cell r="E55">
            <v>9.8196310760226027</v>
          </cell>
          <cell r="F55">
            <v>11670.673199999961</v>
          </cell>
          <cell r="H55" t="e">
            <v>#REF!</v>
          </cell>
          <cell r="J55" t="e">
            <v>#REF!</v>
          </cell>
          <cell r="K55">
            <v>17.827143474879676</v>
          </cell>
        </row>
        <row r="56">
          <cell r="A56" t="str">
            <v xml:space="preserve">QUEZELCO II </v>
          </cell>
          <cell r="C56">
            <v>59813</v>
          </cell>
          <cell r="D56">
            <v>4890.7659999999996</v>
          </cell>
          <cell r="E56">
            <v>12.22978159249492</v>
          </cell>
          <cell r="F56">
            <v>1045</v>
          </cell>
          <cell r="H56" t="e">
            <v>#REF!</v>
          </cell>
          <cell r="J56" t="e">
            <v>#REF!</v>
          </cell>
          <cell r="K56">
            <v>15.857093895346159</v>
          </cell>
        </row>
        <row r="57">
          <cell r="A57" t="str">
            <v>ROMELCO</v>
          </cell>
          <cell r="C57">
            <v>29378</v>
          </cell>
          <cell r="D57">
            <v>2776.52</v>
          </cell>
          <cell r="E57">
            <v>10.580871018397131</v>
          </cell>
          <cell r="F57">
            <v>1309</v>
          </cell>
          <cell r="H57" t="e">
            <v>#REF!</v>
          </cell>
          <cell r="I57" t="e">
            <v>#REF!</v>
          </cell>
          <cell r="K57">
            <v>11.64749236165941</v>
          </cell>
        </row>
        <row r="58">
          <cell r="A58" t="str">
            <v>TIELCO</v>
          </cell>
          <cell r="C58">
            <v>47993</v>
          </cell>
          <cell r="D58">
            <v>5212.5130000000008</v>
          </cell>
          <cell r="E58">
            <v>9.2072672048971373</v>
          </cell>
          <cell r="F58">
            <v>516</v>
          </cell>
          <cell r="H58" t="e">
            <v>#REF!</v>
          </cell>
          <cell r="I58" t="e">
            <v>#REF!</v>
          </cell>
          <cell r="K58">
            <v>9.1517919958364633</v>
          </cell>
        </row>
        <row r="60">
          <cell r="C60">
            <v>3653583</v>
          </cell>
          <cell r="D60">
            <v>380710.06599999999</v>
          </cell>
          <cell r="F60">
            <v>193449.67319999996</v>
          </cell>
          <cell r="G60">
            <v>-27204</v>
          </cell>
          <cell r="H60" t="e">
            <v>#REF!</v>
          </cell>
          <cell r="I60" t="e">
            <v>#REF!</v>
          </cell>
          <cell r="J60" t="e">
            <v>#REF!</v>
          </cell>
        </row>
        <row r="62">
          <cell r="A62" t="str">
            <v>ALECO</v>
          </cell>
          <cell r="C62">
            <v>0</v>
          </cell>
          <cell r="D62">
            <v>0</v>
          </cell>
          <cell r="E62">
            <v>0</v>
          </cell>
          <cell r="G62">
            <v>0</v>
          </cell>
          <cell r="H62" t="e">
            <v>#REF!</v>
          </cell>
          <cell r="J62" t="e">
            <v>#REF!</v>
          </cell>
          <cell r="K62">
            <v>0</v>
          </cell>
        </row>
        <row r="63">
          <cell r="A63" t="str">
            <v>CANORECO</v>
          </cell>
          <cell r="C63">
            <v>242638</v>
          </cell>
          <cell r="D63">
            <v>25619.966</v>
          </cell>
          <cell r="E63">
            <v>9.4706604997055805</v>
          </cell>
          <cell r="F63">
            <v>21942</v>
          </cell>
          <cell r="H63" t="e">
            <v>#REF!</v>
          </cell>
          <cell r="J63" t="e">
            <v>#REF!</v>
          </cell>
          <cell r="K63">
            <v>10.448540506761962</v>
          </cell>
        </row>
        <row r="64">
          <cell r="A64" t="str">
            <v>CASURECO I</v>
          </cell>
          <cell r="C64">
            <v>119880</v>
          </cell>
          <cell r="D64">
            <v>11166.819</v>
          </cell>
          <cell r="E64">
            <v>10.735375938304365</v>
          </cell>
          <cell r="G64">
            <v>-3398</v>
          </cell>
          <cell r="H64" t="e">
            <v>#REF!</v>
          </cell>
          <cell r="J64" t="e">
            <v>#REF!</v>
          </cell>
          <cell r="K64">
            <v>14.7259410745392</v>
          </cell>
        </row>
        <row r="65">
          <cell r="A65" t="str">
            <v>CASURECO II</v>
          </cell>
          <cell r="C65">
            <v>500650</v>
          </cell>
          <cell r="D65">
            <v>49984.273999999998</v>
          </cell>
          <cell r="E65">
            <v>10.016150279585936</v>
          </cell>
          <cell r="F65">
            <v>99707.001600000018</v>
          </cell>
          <cell r="H65" t="e">
            <v>#REF!</v>
          </cell>
          <cell r="J65" t="e">
            <v>#REF!</v>
          </cell>
          <cell r="K65">
            <v>14.868365808240705</v>
          </cell>
        </row>
        <row r="66">
          <cell r="A66" t="str">
            <v>CASURECO III</v>
          </cell>
          <cell r="C66">
            <v>177635</v>
          </cell>
          <cell r="D66">
            <v>15067.129000000001</v>
          </cell>
          <cell r="E66">
            <v>11.789571855394614</v>
          </cell>
          <cell r="F66">
            <v>6459</v>
          </cell>
          <cell r="H66" t="e">
            <v>#REF!</v>
          </cell>
          <cell r="J66" t="e">
            <v>#REF!</v>
          </cell>
          <cell r="K66">
            <v>19.020682000490872</v>
          </cell>
        </row>
        <row r="67">
          <cell r="A67" t="str">
            <v>CASURECO IV</v>
          </cell>
          <cell r="C67">
            <v>94671</v>
          </cell>
          <cell r="D67">
            <v>8004.2190000000001</v>
          </cell>
          <cell r="E67">
            <v>11.827637399726319</v>
          </cell>
          <cell r="F67">
            <v>1720</v>
          </cell>
          <cell r="H67" t="e">
            <v>#REF!</v>
          </cell>
          <cell r="I67" t="e">
            <v>#REF!</v>
          </cell>
          <cell r="K67">
            <v>13.01728522247144</v>
          </cell>
        </row>
        <row r="68">
          <cell r="A68" t="str">
            <v>FICELCO</v>
          </cell>
          <cell r="C68">
            <v>83070</v>
          </cell>
          <cell r="D68">
            <v>7619.3890000000001</v>
          </cell>
          <cell r="E68">
            <v>10.902449002144397</v>
          </cell>
          <cell r="F68">
            <v>753.30060000000231</v>
          </cell>
          <cell r="H68" t="e">
            <v>#REF!</v>
          </cell>
          <cell r="I68" t="e">
            <v>#REF!</v>
          </cell>
          <cell r="K68">
            <v>14.66235305863653</v>
          </cell>
        </row>
        <row r="69">
          <cell r="A69" t="str">
            <v>MASELCO</v>
          </cell>
          <cell r="C69">
            <v>121825</v>
          </cell>
          <cell r="D69">
            <v>14407.574000000001</v>
          </cell>
          <cell r="E69">
            <v>8.4556220221391882</v>
          </cell>
          <cell r="F69">
            <v>7521</v>
          </cell>
          <cell r="H69" t="e">
            <v>#REF!</v>
          </cell>
          <cell r="J69" t="e">
            <v>#REF!</v>
          </cell>
          <cell r="K69">
            <v>15.825452119886998</v>
          </cell>
        </row>
        <row r="70">
          <cell r="A70" t="str">
            <v>SORECO I</v>
          </cell>
          <cell r="C70">
            <v>91402</v>
          </cell>
          <cell r="D70">
            <v>7865.26</v>
          </cell>
          <cell r="E70">
            <v>11.620976293218533</v>
          </cell>
          <cell r="F70">
            <v>9909</v>
          </cell>
          <cell r="H70" t="e">
            <v>#REF!</v>
          </cell>
          <cell r="J70" t="e">
            <v>#REF!</v>
          </cell>
          <cell r="K70">
            <v>11.684032710959958</v>
          </cell>
        </row>
        <row r="71">
          <cell r="A71" t="str">
            <v>SORECO II</v>
          </cell>
          <cell r="C71">
            <v>156686</v>
          </cell>
          <cell r="D71">
            <v>15599.692999999999</v>
          </cell>
          <cell r="E71">
            <v>10.044172023128917</v>
          </cell>
          <cell r="F71">
            <v>2126</v>
          </cell>
          <cell r="H71" t="e">
            <v>#REF!</v>
          </cell>
          <cell r="J71" t="e">
            <v>#REF!</v>
          </cell>
          <cell r="K71">
            <v>17.772336912491213</v>
          </cell>
        </row>
        <row r="72">
          <cell r="A72" t="str">
            <v>TISELCO</v>
          </cell>
          <cell r="C72">
            <v>12745</v>
          </cell>
          <cell r="D72">
            <v>1088.0840000000001</v>
          </cell>
          <cell r="E72">
            <v>11.713250079957062</v>
          </cell>
          <cell r="F72">
            <v>3321.8912</v>
          </cell>
          <cell r="H72" t="e">
            <v>#REF!</v>
          </cell>
          <cell r="I72" t="e">
            <v>#REF!</v>
          </cell>
          <cell r="K72">
            <v>14.619180181730023</v>
          </cell>
        </row>
        <row r="74">
          <cell r="C74">
            <v>1601202</v>
          </cell>
          <cell r="D74">
            <v>156422.40700000001</v>
          </cell>
          <cell r="F74">
            <v>153459.19340000005</v>
          </cell>
          <cell r="G74">
            <v>-3398</v>
          </cell>
          <cell r="H74" t="e">
            <v>#REF!</v>
          </cell>
          <cell r="I74" t="e">
            <v>#REF!</v>
          </cell>
          <cell r="J74" t="e">
            <v>#REF!</v>
          </cell>
        </row>
        <row r="76">
          <cell r="A76" t="str">
            <v>AKELCO</v>
          </cell>
          <cell r="C76">
            <v>459282</v>
          </cell>
          <cell r="D76">
            <v>45151.277999999998</v>
          </cell>
          <cell r="E76">
            <v>10.172070876930659</v>
          </cell>
          <cell r="F76">
            <v>22670</v>
          </cell>
          <cell r="H76" t="e">
            <v>#REF!</v>
          </cell>
          <cell r="I76" t="e">
            <v>#REF!</v>
          </cell>
          <cell r="K76">
            <v>11.580461852210586</v>
          </cell>
        </row>
        <row r="77">
          <cell r="A77" t="str">
            <v>ANTECO</v>
          </cell>
          <cell r="C77">
            <v>163698</v>
          </cell>
          <cell r="D77">
            <v>17348.184000000001</v>
          </cell>
          <cell r="E77">
            <v>9.4360308836936468</v>
          </cell>
          <cell r="F77">
            <v>10314.564799999993</v>
          </cell>
          <cell r="H77" t="e">
            <v>#REF!</v>
          </cell>
          <cell r="I77" t="e">
            <v>#REF!</v>
          </cell>
          <cell r="K77">
            <v>13.364321905613078</v>
          </cell>
        </row>
        <row r="78">
          <cell r="A78" t="str">
            <v>CAPELCO</v>
          </cell>
          <cell r="C78">
            <v>264253</v>
          </cell>
          <cell r="D78">
            <v>21982.613000000001</v>
          </cell>
          <cell r="E78">
            <v>12.02100041519177</v>
          </cell>
          <cell r="G78">
            <v>-39590.809200000018</v>
          </cell>
          <cell r="H78" t="e">
            <v>#REF!</v>
          </cell>
          <cell r="I78" t="e">
            <v>#REF!</v>
          </cell>
          <cell r="K78">
            <v>19.396967425139312</v>
          </cell>
        </row>
        <row r="79">
          <cell r="A79" t="str">
            <v>CENECO</v>
          </cell>
          <cell r="C79">
            <v>1128375</v>
          </cell>
          <cell r="D79">
            <v>138652.755</v>
          </cell>
          <cell r="E79">
            <v>8.1381361661367642</v>
          </cell>
          <cell r="G79">
            <v>-43535.637899999972</v>
          </cell>
          <cell r="H79" t="e">
            <v>#REF!</v>
          </cell>
          <cell r="J79" t="e">
            <v>#REF!</v>
          </cell>
          <cell r="K79">
            <v>14.148041986511247</v>
          </cell>
        </row>
        <row r="80">
          <cell r="A80" t="str">
            <v>GUIMELCO</v>
          </cell>
          <cell r="C80">
            <v>61067</v>
          </cell>
          <cell r="D80">
            <v>4882.0079999999998</v>
          </cell>
          <cell r="E80">
            <v>12.508582534072046</v>
          </cell>
          <cell r="F80">
            <v>644.58320000000094</v>
          </cell>
          <cell r="H80" t="e">
            <v>#REF!</v>
          </cell>
          <cell r="I80" t="e">
            <v>#REF!</v>
          </cell>
          <cell r="K80">
            <v>14.127351343464504</v>
          </cell>
        </row>
        <row r="81">
          <cell r="A81" t="str">
            <v>ILECO I</v>
          </cell>
          <cell r="C81">
            <v>440502</v>
          </cell>
          <cell r="D81">
            <v>42877.275000000001</v>
          </cell>
          <cell r="E81">
            <v>10.273553998009435</v>
          </cell>
          <cell r="F81">
            <v>17064.758900000015</v>
          </cell>
          <cell r="H81" t="e">
            <v>#REF!</v>
          </cell>
          <cell r="I81" t="e">
            <v>#REF!</v>
          </cell>
          <cell r="K81">
            <v>8.5754123700605529</v>
          </cell>
        </row>
        <row r="82">
          <cell r="A82" t="str">
            <v>ILECO II</v>
          </cell>
          <cell r="C82">
            <v>266353</v>
          </cell>
          <cell r="D82">
            <v>25718.456999999999</v>
          </cell>
          <cell r="E82">
            <v>10.356492226574868</v>
          </cell>
          <cell r="F82">
            <v>24084</v>
          </cell>
          <cell r="H82" t="e">
            <v>#REF!</v>
          </cell>
          <cell r="I82" t="e">
            <v>#REF!</v>
          </cell>
          <cell r="K82">
            <v>10.683592641243472</v>
          </cell>
        </row>
        <row r="83">
          <cell r="A83" t="str">
            <v>ILECO III</v>
          </cell>
          <cell r="C83">
            <v>80283</v>
          </cell>
          <cell r="D83">
            <v>7358.1980000000003</v>
          </cell>
          <cell r="E83">
            <v>10.910687643904119</v>
          </cell>
          <cell r="G83">
            <v>-593.45059999999648</v>
          </cell>
          <cell r="H83" t="e">
            <v>#REF!</v>
          </cell>
          <cell r="I83" t="e">
            <v>#REF!</v>
          </cell>
          <cell r="K83">
            <v>20.131665915220438</v>
          </cell>
        </row>
        <row r="84">
          <cell r="A84" t="str">
            <v>NOCECO</v>
          </cell>
          <cell r="C84">
            <v>348183</v>
          </cell>
          <cell r="D84">
            <v>40610.607000000004</v>
          </cell>
          <cell r="E84">
            <v>8.5736960297096765</v>
          </cell>
          <cell r="G84">
            <v>-10479.037300000025</v>
          </cell>
          <cell r="H84" t="e">
            <v>#REF!</v>
          </cell>
          <cell r="I84" t="e">
            <v>#REF!</v>
          </cell>
          <cell r="K84">
            <v>9.7092248111510919</v>
          </cell>
        </row>
        <row r="85">
          <cell r="A85" t="str">
            <v>VRESCO</v>
          </cell>
          <cell r="C85">
            <v>351738</v>
          </cell>
          <cell r="D85">
            <v>31513.52</v>
          </cell>
          <cell r="E85">
            <v>11.161495129709406</v>
          </cell>
          <cell r="F85">
            <v>15195</v>
          </cell>
          <cell r="H85" t="e">
            <v>#REF!</v>
          </cell>
          <cell r="I85" t="e">
            <v>#REF!</v>
          </cell>
          <cell r="K85">
            <v>11.438715354513572</v>
          </cell>
        </row>
        <row r="87">
          <cell r="C87">
            <v>3563734</v>
          </cell>
          <cell r="D87">
            <v>376094.89500000002</v>
          </cell>
          <cell r="F87">
            <v>89972.906900000002</v>
          </cell>
          <cell r="G87">
            <v>-94198.935000000012</v>
          </cell>
          <cell r="H87" t="e">
            <v>#REF!</v>
          </cell>
          <cell r="I87" t="e">
            <v>#REF!</v>
          </cell>
          <cell r="J87" t="e">
            <v>#REF!</v>
          </cell>
        </row>
        <row r="89">
          <cell r="A89" t="str">
            <v>BANELCO</v>
          </cell>
          <cell r="C89">
            <v>23481</v>
          </cell>
          <cell r="D89">
            <v>2287.3690000000001</v>
          </cell>
          <cell r="E89">
            <v>10.265505915311433</v>
          </cell>
          <cell r="G89">
            <v>-1547.9387999999999</v>
          </cell>
          <cell r="H89" t="e">
            <v>#REF!</v>
          </cell>
          <cell r="J89" t="e">
            <v>#REF!</v>
          </cell>
          <cell r="K89">
            <v>8.5896300535345702</v>
          </cell>
        </row>
        <row r="90">
          <cell r="A90" t="str">
            <v>BOHECO I</v>
          </cell>
          <cell r="C90">
            <v>220943</v>
          </cell>
          <cell r="D90">
            <v>26581.646000000001</v>
          </cell>
          <cell r="E90">
            <v>8.311863005022337</v>
          </cell>
          <cell r="G90">
            <v>-4015</v>
          </cell>
          <cell r="H90" t="e">
            <v>#REF!</v>
          </cell>
          <cell r="I90" t="e">
            <v>#REF!</v>
          </cell>
          <cell r="K90">
            <v>6.8205810284919623</v>
          </cell>
        </row>
        <row r="91">
          <cell r="A91" t="str">
            <v>BOHECO II</v>
          </cell>
          <cell r="C91">
            <v>150477</v>
          </cell>
          <cell r="D91">
            <v>16814.965</v>
          </cell>
          <cell r="E91">
            <v>8.9489927573444241</v>
          </cell>
          <cell r="G91">
            <v>-362</v>
          </cell>
          <cell r="H91" t="e">
            <v>#REF!</v>
          </cell>
          <cell r="I91" t="e">
            <v>#REF!</v>
          </cell>
          <cell r="K91">
            <v>10.770616594099657</v>
          </cell>
        </row>
        <row r="92">
          <cell r="A92" t="str">
            <v>CELCO</v>
          </cell>
          <cell r="C92">
            <v>18501</v>
          </cell>
          <cell r="D92">
            <v>1587.6010000000001</v>
          </cell>
          <cell r="E92">
            <v>11.653431813157084</v>
          </cell>
          <cell r="F92">
            <v>176</v>
          </cell>
          <cell r="H92" t="e">
            <v>#REF!</v>
          </cell>
          <cell r="I92" t="e">
            <v>#REF!</v>
          </cell>
          <cell r="K92">
            <v>9.2414093526565821</v>
          </cell>
        </row>
        <row r="93">
          <cell r="A93" t="str">
            <v>CEBECO I</v>
          </cell>
          <cell r="C93">
            <v>303195</v>
          </cell>
          <cell r="D93">
            <v>35369.548000000003</v>
          </cell>
          <cell r="E93">
            <v>8.5722045416017192</v>
          </cell>
          <cell r="F93">
            <v>17938.417689999973</v>
          </cell>
          <cell r="H93" t="e">
            <v>#REF!</v>
          </cell>
          <cell r="I93" t="e">
            <v>#REF!</v>
          </cell>
          <cell r="K93">
            <v>9.5969657521990115</v>
          </cell>
        </row>
        <row r="94">
          <cell r="A94" t="str">
            <v>CEBECO II</v>
          </cell>
          <cell r="C94">
            <v>496510</v>
          </cell>
          <cell r="D94">
            <v>62809.559000000001</v>
          </cell>
          <cell r="E94">
            <v>7.9050069432902719</v>
          </cell>
          <cell r="F94">
            <v>23016</v>
          </cell>
          <cell r="H94" t="e">
            <v>#REF!</v>
          </cell>
          <cell r="I94" t="e">
            <v>#REF!</v>
          </cell>
          <cell r="K94">
            <v>7.1668658260033533</v>
          </cell>
        </row>
        <row r="95">
          <cell r="A95" t="str">
            <v>CEBECO III</v>
          </cell>
          <cell r="C95">
            <v>196293</v>
          </cell>
          <cell r="D95">
            <v>34249.531999999999</v>
          </cell>
          <cell r="E95">
            <v>5.7312607950380166</v>
          </cell>
          <cell r="F95">
            <v>6573</v>
          </cell>
          <cell r="H95" t="e">
            <v>#REF!</v>
          </cell>
          <cell r="I95" t="e">
            <v>#REF!</v>
          </cell>
          <cell r="K95">
            <v>6.344148147917239</v>
          </cell>
        </row>
        <row r="96">
          <cell r="A96" t="str">
            <v>NORECO I</v>
          </cell>
          <cell r="C96">
            <v>100025</v>
          </cell>
          <cell r="D96">
            <v>11213.335999999999</v>
          </cell>
          <cell r="E96">
            <v>8.9201821830720149</v>
          </cell>
          <cell r="G96">
            <v>-3094</v>
          </cell>
          <cell r="H96" t="e">
            <v>#REF!</v>
          </cell>
          <cell r="J96" t="e">
            <v>#REF!</v>
          </cell>
          <cell r="K96">
            <v>12.783590868827158</v>
          </cell>
        </row>
        <row r="97">
          <cell r="A97" t="str">
            <v>NORECO II</v>
          </cell>
          <cell r="C97">
            <v>519558</v>
          </cell>
          <cell r="D97">
            <v>53283.955000000002</v>
          </cell>
          <cell r="E97">
            <v>0</v>
          </cell>
          <cell r="F97">
            <v>7818</v>
          </cell>
          <cell r="H97" t="e">
            <v>#REF!</v>
          </cell>
          <cell r="I97" t="e">
            <v>#REF!</v>
          </cell>
          <cell r="K97">
            <v>13.765831069670636</v>
          </cell>
        </row>
        <row r="98">
          <cell r="A98" t="str">
            <v>PROSIELCO</v>
          </cell>
          <cell r="C98">
            <v>37896</v>
          </cell>
          <cell r="D98">
            <v>3392.973</v>
          </cell>
          <cell r="E98">
            <v>11.168965977624932</v>
          </cell>
          <cell r="G98">
            <v>-796</v>
          </cell>
          <cell r="H98" t="e">
            <v>#REF!</v>
          </cell>
          <cell r="I98" t="e">
            <v>#REF!</v>
          </cell>
          <cell r="K98">
            <v>13.391783921374531</v>
          </cell>
        </row>
        <row r="100">
          <cell r="C100">
            <v>2066879</v>
          </cell>
          <cell r="D100">
            <v>247590.484</v>
          </cell>
          <cell r="F100">
            <v>55521.417689999973</v>
          </cell>
          <cell r="G100">
            <v>-9814.9387999999999</v>
          </cell>
          <cell r="H100" t="e">
            <v>#REF!</v>
          </cell>
          <cell r="I100" t="e">
            <v>#REF!</v>
          </cell>
          <cell r="J100" t="e">
            <v>#REF!</v>
          </cell>
        </row>
        <row r="102">
          <cell r="A102" t="str">
            <v>BILECO</v>
          </cell>
          <cell r="C102">
            <v>48052</v>
          </cell>
          <cell r="D102">
            <v>4332.46</v>
          </cell>
          <cell r="E102">
            <v>11.091158371918032</v>
          </cell>
          <cell r="G102">
            <v>-783</v>
          </cell>
          <cell r="H102" t="e">
            <v>#REF!</v>
          </cell>
          <cell r="I102" t="e">
            <v>#REF!</v>
          </cell>
          <cell r="K102">
            <v>21.284023668639058</v>
          </cell>
        </row>
        <row r="103">
          <cell r="A103" t="str">
            <v>LEYECO I/DORELCO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H103" t="e">
            <v>#REF!</v>
          </cell>
          <cell r="I103" t="e">
            <v>#REF!</v>
          </cell>
          <cell r="K103">
            <v>0</v>
          </cell>
        </row>
        <row r="104">
          <cell r="A104" t="str">
            <v>LEYECO II</v>
          </cell>
          <cell r="C104">
            <v>96491</v>
          </cell>
          <cell r="D104">
            <v>0</v>
          </cell>
          <cell r="E104">
            <v>0</v>
          </cell>
          <cell r="G104">
            <v>-11413.325200000007</v>
          </cell>
          <cell r="H104" t="e">
            <v>#REF!</v>
          </cell>
          <cell r="I104" t="e">
            <v>#REF!</v>
          </cell>
          <cell r="K104">
            <v>0</v>
          </cell>
        </row>
        <row r="105">
          <cell r="A105" t="str">
            <v>LEYECO III</v>
          </cell>
          <cell r="C105">
            <v>31294</v>
          </cell>
          <cell r="D105">
            <v>2751.306</v>
          </cell>
          <cell r="E105">
            <v>11.374234636205497</v>
          </cell>
          <cell r="F105">
            <v>5262.3607000000011</v>
          </cell>
          <cell r="H105" t="e">
            <v>#REF!</v>
          </cell>
          <cell r="I105" t="e">
            <v>#REF!</v>
          </cell>
          <cell r="K105">
            <v>-17.170000000000002</v>
          </cell>
        </row>
        <row r="106">
          <cell r="A106" t="str">
            <v>LEYECO IV</v>
          </cell>
          <cell r="C106">
            <v>89007</v>
          </cell>
          <cell r="D106">
            <v>10128.92</v>
          </cell>
          <cell r="E106">
            <v>8.7874126757837949</v>
          </cell>
          <cell r="G106">
            <v>-2279</v>
          </cell>
          <cell r="H106" t="e">
            <v>#REF!</v>
          </cell>
          <cell r="I106" t="e">
            <v>#REF!</v>
          </cell>
          <cell r="K106">
            <v>14.884766100421718</v>
          </cell>
        </row>
        <row r="107">
          <cell r="A107" t="str">
            <v>LEYECO V</v>
          </cell>
          <cell r="C107">
            <v>89715</v>
          </cell>
          <cell r="D107">
            <v>10084.066999999999</v>
          </cell>
          <cell r="E107">
            <v>8.89670804448245</v>
          </cell>
          <cell r="F107">
            <v>-60899.401199999993</v>
          </cell>
          <cell r="H107" t="e">
            <v>#REF!</v>
          </cell>
          <cell r="I107" t="e">
            <v>#REF!</v>
          </cell>
          <cell r="K107">
            <v>29.159751105753116</v>
          </cell>
        </row>
        <row r="108">
          <cell r="A108" t="str">
            <v>SOLECO</v>
          </cell>
          <cell r="C108">
            <v>138538</v>
          </cell>
          <cell r="D108">
            <v>16180.709000000001</v>
          </cell>
          <cell r="E108">
            <v>8.5619239552481901</v>
          </cell>
          <cell r="F108">
            <v>12251.311699999991</v>
          </cell>
          <cell r="H108" t="e">
            <v>#REF!</v>
          </cell>
          <cell r="I108" t="e">
            <v>#REF!</v>
          </cell>
          <cell r="K108">
            <v>10.461512273228623</v>
          </cell>
        </row>
        <row r="109">
          <cell r="A109" t="str">
            <v>SAMELCO I</v>
          </cell>
          <cell r="C109">
            <v>95946</v>
          </cell>
          <cell r="D109">
            <v>10086.707</v>
          </cell>
          <cell r="E109">
            <v>9.5121232330829084</v>
          </cell>
          <cell r="F109">
            <v>16567</v>
          </cell>
          <cell r="H109" t="e">
            <v>#REF!</v>
          </cell>
          <cell r="J109" t="e">
            <v>#REF!</v>
          </cell>
          <cell r="K109">
            <v>17.573874582691719</v>
          </cell>
        </row>
        <row r="110">
          <cell r="A110" t="str">
            <v>SAMELCO II</v>
          </cell>
          <cell r="C110">
            <v>112040</v>
          </cell>
          <cell r="D110">
            <v>10384.144</v>
          </cell>
          <cell r="E110">
            <v>10.789526801631411</v>
          </cell>
          <cell r="F110">
            <v>10901</v>
          </cell>
          <cell r="H110" t="e">
            <v>#REF!</v>
          </cell>
          <cell r="I110" t="e">
            <v>#REF!</v>
          </cell>
          <cell r="K110">
            <v>13.796788709262609</v>
          </cell>
        </row>
        <row r="111">
          <cell r="A111" t="str">
            <v>ESAMELCO</v>
          </cell>
          <cell r="C111">
            <v>85424</v>
          </cell>
          <cell r="D111">
            <v>8074.1540000000005</v>
          </cell>
          <cell r="E111">
            <v>0</v>
          </cell>
          <cell r="F111">
            <v>7220</v>
          </cell>
          <cell r="H111" t="e">
            <v>#REF!</v>
          </cell>
          <cell r="I111" t="e">
            <v>#REF!</v>
          </cell>
          <cell r="K111">
            <v>13.637154503251459</v>
          </cell>
        </row>
        <row r="112">
          <cell r="A112" t="str">
            <v>NORSAMELCO</v>
          </cell>
          <cell r="C112">
            <v>127066</v>
          </cell>
          <cell r="D112">
            <v>11459.636</v>
          </cell>
          <cell r="E112">
            <v>11.088135783719482</v>
          </cell>
          <cell r="F112">
            <v>20229</v>
          </cell>
          <cell r="H112" t="e">
            <v>#REF!</v>
          </cell>
          <cell r="J112" t="e">
            <v>#REF!</v>
          </cell>
          <cell r="K112">
            <v>22.282545963602935</v>
          </cell>
        </row>
        <row r="114">
          <cell r="C114">
            <v>913573</v>
          </cell>
          <cell r="D114">
            <v>83482.103000000003</v>
          </cell>
          <cell r="F114">
            <v>11531.271200000003</v>
          </cell>
          <cell r="G114">
            <v>-14475.325200000007</v>
          </cell>
          <cell r="H114" t="e">
            <v>#REF!</v>
          </cell>
          <cell r="I114" t="e">
            <v>#REF!</v>
          </cell>
          <cell r="J114" t="e">
            <v>#REF!</v>
          </cell>
        </row>
        <row r="116">
          <cell r="A116" t="str">
            <v>ZAMCELCO</v>
          </cell>
          <cell r="C116">
            <v>729745</v>
          </cell>
          <cell r="D116">
            <v>100915.25199999999</v>
          </cell>
          <cell r="E116">
            <v>7.2312656960912118</v>
          </cell>
          <cell r="G116">
            <v>-47905</v>
          </cell>
          <cell r="H116" t="e">
            <v>#REF!</v>
          </cell>
          <cell r="J116" t="e">
            <v>#REF!</v>
          </cell>
          <cell r="K116">
            <v>19.700153321793959</v>
          </cell>
        </row>
        <row r="117">
          <cell r="A117" t="str">
            <v>ZAMSURECO I</v>
          </cell>
          <cell r="C117">
            <v>286735</v>
          </cell>
          <cell r="D117">
            <v>38360.909</v>
          </cell>
          <cell r="E117">
            <v>7.4746664631956454</v>
          </cell>
          <cell r="F117">
            <v>12909.789999999979</v>
          </cell>
          <cell r="H117" t="e">
            <v>#REF!</v>
          </cell>
          <cell r="I117" t="e">
            <v>#REF!</v>
          </cell>
          <cell r="K117">
            <v>12.0729637218368</v>
          </cell>
        </row>
        <row r="118">
          <cell r="A118" t="str">
            <v>ZAMSURECO II</v>
          </cell>
          <cell r="C118">
            <v>158158</v>
          </cell>
          <cell r="D118">
            <v>20883.505000000001</v>
          </cell>
          <cell r="E118">
            <v>7.5733455662734768</v>
          </cell>
          <cell r="G118">
            <v>-14353.529899999994</v>
          </cell>
          <cell r="H118" t="e">
            <v>#REF!</v>
          </cell>
          <cell r="J118" t="e">
            <v>#REF!</v>
          </cell>
          <cell r="K118">
            <v>22.971439356125227</v>
          </cell>
        </row>
        <row r="119">
          <cell r="A119" t="str">
            <v>ZANECO</v>
          </cell>
          <cell r="C119">
            <v>281022</v>
          </cell>
          <cell r="D119">
            <v>35968.785000000003</v>
          </cell>
          <cell r="E119">
            <v>7.8129411377114897</v>
          </cell>
          <cell r="F119">
            <v>-3167.9094000000041</v>
          </cell>
          <cell r="H119" t="e">
            <v>#REF!</v>
          </cell>
          <cell r="J119" t="e">
            <v>#REF!</v>
          </cell>
          <cell r="K119">
            <v>12.127599725717443</v>
          </cell>
        </row>
        <row r="121">
          <cell r="C121">
            <v>1455660</v>
          </cell>
          <cell r="D121">
            <v>196128.451</v>
          </cell>
          <cell r="F121">
            <v>9741.8805999999749</v>
          </cell>
          <cell r="G121">
            <v>-62258.529899999994</v>
          </cell>
          <cell r="H121" t="e">
            <v>#REF!</v>
          </cell>
          <cell r="I121" t="e">
            <v>#REF!</v>
          </cell>
          <cell r="J121" t="e">
            <v>#REF!</v>
          </cell>
        </row>
        <row r="123">
          <cell r="A123" t="str">
            <v>BASELCO</v>
          </cell>
          <cell r="C123">
            <v>49019</v>
          </cell>
          <cell r="D123">
            <v>5366.2060000000001</v>
          </cell>
          <cell r="E123">
            <v>9.1347592693981561</v>
          </cell>
          <cell r="G123">
            <v>-12480</v>
          </cell>
          <cell r="H123" t="e">
            <v>#REF!</v>
          </cell>
          <cell r="J123" t="e">
            <v>#REF!</v>
          </cell>
          <cell r="K123">
            <v>36.012741403469079</v>
          </cell>
        </row>
        <row r="124">
          <cell r="A124" t="str">
            <v>CASELCO</v>
          </cell>
          <cell r="C124">
            <v>0</v>
          </cell>
          <cell r="D124">
            <v>0</v>
          </cell>
          <cell r="E124">
            <v>0</v>
          </cell>
          <cell r="G124">
            <v>0</v>
          </cell>
          <cell r="H124" t="e">
            <v>#REF!</v>
          </cell>
          <cell r="J124" t="e">
            <v>#REF!</v>
          </cell>
          <cell r="K124">
            <v>0</v>
          </cell>
        </row>
        <row r="125">
          <cell r="A125" t="str">
            <v>MAGELCO</v>
          </cell>
          <cell r="C125">
            <v>32808</v>
          </cell>
          <cell r="D125">
            <v>4759.3609999999999</v>
          </cell>
          <cell r="E125">
            <v>6.8933623652418889</v>
          </cell>
          <cell r="G125">
            <v>-16217</v>
          </cell>
          <cell r="H125" t="e">
            <v>#REF!</v>
          </cell>
          <cell r="J125" t="e">
            <v>#REF!</v>
          </cell>
          <cell r="K125">
            <v>38.281205063907336</v>
          </cell>
        </row>
        <row r="126">
          <cell r="A126" t="str">
            <v>SIASELCO</v>
          </cell>
          <cell r="C126">
            <v>5540</v>
          </cell>
          <cell r="D126">
            <v>505.56599999999997</v>
          </cell>
          <cell r="E126">
            <v>10.95801537286922</v>
          </cell>
          <cell r="F126">
            <v>180</v>
          </cell>
          <cell r="H126" t="e">
            <v>#REF!</v>
          </cell>
          <cell r="I126" t="e">
            <v>#REF!</v>
          </cell>
          <cell r="K126">
            <v>11.165009593581022</v>
          </cell>
        </row>
        <row r="127">
          <cell r="A127" t="str">
            <v>SULECO</v>
          </cell>
          <cell r="C127">
            <v>66257</v>
          </cell>
          <cell r="D127">
            <v>6492.6009999999997</v>
          </cell>
          <cell r="E127">
            <v>10.205001046575941</v>
          </cell>
          <cell r="G127">
            <v>-2742.71179999999</v>
          </cell>
          <cell r="H127" t="e">
            <v>#REF!</v>
          </cell>
          <cell r="J127" t="e">
            <v>#REF!</v>
          </cell>
          <cell r="K127">
            <v>31.405531789915642</v>
          </cell>
        </row>
        <row r="128">
          <cell r="A128" t="str">
            <v>TAWELCO</v>
          </cell>
          <cell r="C128">
            <v>29520</v>
          </cell>
          <cell r="D128">
            <v>3192.3760000000002</v>
          </cell>
          <cell r="E128">
            <v>9.2470310514801515</v>
          </cell>
          <cell r="G128">
            <v>-25391</v>
          </cell>
          <cell r="H128" t="e">
            <v>#REF!</v>
          </cell>
          <cell r="J128" t="e">
            <v>#REF!</v>
          </cell>
          <cell r="K128">
            <v>29.205205938434954</v>
          </cell>
        </row>
        <row r="129">
          <cell r="A129" t="str">
            <v>LASURECO</v>
          </cell>
          <cell r="C129">
            <v>114288</v>
          </cell>
          <cell r="D129">
            <v>15902.625</v>
          </cell>
          <cell r="E129">
            <v>7.1867380385313746</v>
          </cell>
          <cell r="G129">
            <v>-19018.754000000001</v>
          </cell>
          <cell r="H129" t="e">
            <v>#REF!</v>
          </cell>
          <cell r="J129" t="e">
            <v>#REF!</v>
          </cell>
          <cell r="K129">
            <v>16.629334274992932</v>
          </cell>
        </row>
        <row r="131">
          <cell r="C131">
            <v>297432</v>
          </cell>
          <cell r="D131">
            <v>36218.735000000001</v>
          </cell>
          <cell r="F131">
            <v>180</v>
          </cell>
          <cell r="G131">
            <v>-75849.465799999991</v>
          </cell>
          <cell r="H131" t="e">
            <v>#REF!</v>
          </cell>
          <cell r="I131" t="e">
            <v>#REF!</v>
          </cell>
          <cell r="J131" t="e">
            <v>#REF!</v>
          </cell>
        </row>
        <row r="134">
          <cell r="A134" t="str">
            <v>BUSECO</v>
          </cell>
          <cell r="C134">
            <v>213700</v>
          </cell>
          <cell r="D134">
            <v>29116.652999999998</v>
          </cell>
          <cell r="E134">
            <v>7.3394424833101528</v>
          </cell>
          <cell r="F134">
            <v>18982.426210000005</v>
          </cell>
          <cell r="H134" t="e">
            <v>#REF!</v>
          </cell>
          <cell r="J134" t="e">
            <v>#REF!</v>
          </cell>
          <cell r="K134">
            <v>11.577486522216105</v>
          </cell>
        </row>
        <row r="135">
          <cell r="A135" t="str">
            <v>CAMELCO</v>
          </cell>
          <cell r="C135">
            <v>39714</v>
          </cell>
          <cell r="D135">
            <v>3475.3150000000001</v>
          </cell>
          <cell r="E135">
            <v>11.427453338762097</v>
          </cell>
          <cell r="F135">
            <v>1146</v>
          </cell>
          <cell r="H135" t="e">
            <v>#REF!</v>
          </cell>
          <cell r="J135" t="e">
            <v>#REF!</v>
          </cell>
          <cell r="K135">
            <v>11.362596765295228</v>
          </cell>
        </row>
        <row r="136">
          <cell r="A136" t="str">
            <v>FIBECO</v>
          </cell>
          <cell r="C136">
            <v>263329</v>
          </cell>
          <cell r="D136">
            <v>32805.627</v>
          </cell>
          <cell r="E136">
            <v>8.0269461089708791</v>
          </cell>
          <cell r="F136">
            <v>1780</v>
          </cell>
          <cell r="H136" t="e">
            <v>#REF!</v>
          </cell>
          <cell r="I136" t="e">
            <v>#REF!</v>
          </cell>
          <cell r="K136">
            <v>14.110415417768163</v>
          </cell>
        </row>
        <row r="137">
          <cell r="A137" t="str">
            <v>LANECO</v>
          </cell>
          <cell r="C137">
            <v>102388</v>
          </cell>
          <cell r="D137">
            <v>14437.282999999999</v>
          </cell>
          <cell r="E137">
            <v>7.0919161174578349</v>
          </cell>
          <cell r="G137">
            <v>-1563.5491000000038</v>
          </cell>
          <cell r="H137" t="e">
            <v>#REF!</v>
          </cell>
          <cell r="I137" t="e">
            <v>#REF!</v>
          </cell>
          <cell r="K137">
            <v>16.083394880868173</v>
          </cell>
        </row>
        <row r="138">
          <cell r="A138" t="str">
            <v>MOELCI I</v>
          </cell>
          <cell r="C138">
            <v>75893</v>
          </cell>
          <cell r="D138">
            <v>9889.9889999999996</v>
          </cell>
          <cell r="E138">
            <v>7.6737193539851258</v>
          </cell>
          <cell r="G138">
            <v>-2950.426999999996</v>
          </cell>
          <cell r="H138" t="e">
            <v>#REF!</v>
          </cell>
          <cell r="J138" t="e">
            <v>#REF!</v>
          </cell>
          <cell r="K138">
            <v>12.276866476185171</v>
          </cell>
        </row>
        <row r="139">
          <cell r="A139" t="str">
            <v>MOELCI II</v>
          </cell>
          <cell r="C139">
            <v>191926</v>
          </cell>
          <cell r="D139">
            <v>26925.050999999999</v>
          </cell>
          <cell r="E139">
            <v>7.1281573431374374</v>
          </cell>
          <cell r="F139">
            <v>7906</v>
          </cell>
          <cell r="H139" t="e">
            <v>#REF!</v>
          </cell>
          <cell r="I139" t="e">
            <v>#REF!</v>
          </cell>
          <cell r="K139">
            <v>11.62861777674574</v>
          </cell>
        </row>
        <row r="140">
          <cell r="A140" t="str">
            <v>MORESCO I</v>
          </cell>
          <cell r="C140">
            <v>380635</v>
          </cell>
          <cell r="D140">
            <v>50629.84</v>
          </cell>
          <cell r="E140">
            <v>7.5179972917157158</v>
          </cell>
          <cell r="F140">
            <v>12670</v>
          </cell>
          <cell r="H140" t="e">
            <v>#REF!</v>
          </cell>
          <cell r="I140" t="e">
            <v>#REF!</v>
          </cell>
          <cell r="K140">
            <v>2.2396387364915107</v>
          </cell>
        </row>
        <row r="141">
          <cell r="A141" t="str">
            <v>MORESCO II</v>
          </cell>
          <cell r="C141">
            <v>185561</v>
          </cell>
          <cell r="D141">
            <v>19572.151000000002</v>
          </cell>
          <cell r="E141">
            <v>9.4808690163896649</v>
          </cell>
          <cell r="F141">
            <v>1461</v>
          </cell>
          <cell r="H141" t="e">
            <v>#REF!</v>
          </cell>
          <cell r="J141" t="e">
            <v>#REF!</v>
          </cell>
          <cell r="K141">
            <v>10.630861425826147</v>
          </cell>
        </row>
        <row r="143">
          <cell r="C143">
            <v>1453146</v>
          </cell>
          <cell r="D143">
            <v>186851.90900000001</v>
          </cell>
          <cell r="F143">
            <v>43945.426210000005</v>
          </cell>
          <cell r="G143">
            <v>-4513.9760999999999</v>
          </cell>
          <cell r="H143" t="e">
            <v>#REF!</v>
          </cell>
          <cell r="I143" t="e">
            <v>#REF!</v>
          </cell>
          <cell r="J143" t="e">
            <v>#REF!</v>
          </cell>
        </row>
        <row r="145">
          <cell r="A145" t="str">
            <v>ANECO</v>
          </cell>
          <cell r="C145">
            <v>476741</v>
          </cell>
          <cell r="D145">
            <v>58588.237000000001</v>
          </cell>
          <cell r="E145">
            <v>8.1371453454044023</v>
          </cell>
          <cell r="F145">
            <v>12720</v>
          </cell>
          <cell r="H145" t="e">
            <v>#REF!</v>
          </cell>
          <cell r="I145" t="e">
            <v>#REF!</v>
          </cell>
          <cell r="K145">
            <v>10.683812125748085</v>
          </cell>
        </row>
        <row r="146">
          <cell r="A146" t="str">
            <v>ASELCO</v>
          </cell>
          <cell r="C146">
            <v>320232</v>
          </cell>
          <cell r="D146">
            <v>35936.366000000002</v>
          </cell>
          <cell r="E146">
            <v>8.9110846656002991</v>
          </cell>
          <cell r="F146">
            <v>9337</v>
          </cell>
          <cell r="H146" t="e">
            <v>#REF!</v>
          </cell>
          <cell r="J146" t="e">
            <v>#REF!</v>
          </cell>
          <cell r="K146">
            <v>9.94293257374928</v>
          </cell>
        </row>
        <row r="147">
          <cell r="A147" t="str">
            <v>DIELCO</v>
          </cell>
          <cell r="C147">
            <v>17204</v>
          </cell>
          <cell r="D147">
            <v>2139.6669999999999</v>
          </cell>
          <cell r="E147">
            <v>8.0405034989089419</v>
          </cell>
          <cell r="F147">
            <v>1371.398000000001</v>
          </cell>
          <cell r="H147" t="e">
            <v>#REF!</v>
          </cell>
          <cell r="I147" t="e">
            <v>#REF!</v>
          </cell>
          <cell r="K147">
            <v>5.106361007848002</v>
          </cell>
        </row>
        <row r="148">
          <cell r="A148" t="str">
            <v>SIARELCO</v>
          </cell>
          <cell r="C148">
            <v>28510</v>
          </cell>
          <cell r="D148">
            <v>3446.7</v>
          </cell>
          <cell r="E148">
            <v>8.2716801578321295</v>
          </cell>
          <cell r="F148">
            <v>2436</v>
          </cell>
          <cell r="H148" t="e">
            <v>#REF!</v>
          </cell>
          <cell r="I148" t="e">
            <v>#REF!</v>
          </cell>
          <cell r="K148">
            <v>6.9960342377206999</v>
          </cell>
        </row>
        <row r="149">
          <cell r="A149" t="str">
            <v>SURNECO</v>
          </cell>
          <cell r="C149">
            <v>216712</v>
          </cell>
          <cell r="D149">
            <v>30063.282999999999</v>
          </cell>
          <cell r="E149">
            <v>7.2085274252981622</v>
          </cell>
          <cell r="F149">
            <v>1332</v>
          </cell>
          <cell r="H149" t="e">
            <v>#REF!</v>
          </cell>
          <cell r="J149" t="e">
            <v>#REF!</v>
          </cell>
          <cell r="K149">
            <v>9.3878858718109548</v>
          </cell>
        </row>
        <row r="150">
          <cell r="A150" t="str">
            <v>SURSECO I</v>
          </cell>
          <cell r="C150">
            <v>88076</v>
          </cell>
          <cell r="D150">
            <v>10331.278</v>
          </cell>
          <cell r="E150">
            <v>8.5251795566821453</v>
          </cell>
          <cell r="F150">
            <v>1582</v>
          </cell>
          <cell r="H150" t="e">
            <v>#REF!</v>
          </cell>
          <cell r="I150" t="e">
            <v>#REF!</v>
          </cell>
          <cell r="K150">
            <v>12.095408591914788</v>
          </cell>
        </row>
        <row r="151">
          <cell r="A151" t="str">
            <v>SURSECO II</v>
          </cell>
          <cell r="C151">
            <v>94100</v>
          </cell>
          <cell r="D151">
            <v>11467.084999999999</v>
          </cell>
          <cell r="E151">
            <v>8.206095969463906</v>
          </cell>
          <cell r="G151">
            <v>-2513</v>
          </cell>
          <cell r="H151" t="e">
            <v>#REF!</v>
          </cell>
          <cell r="I151" t="e">
            <v>#REF!</v>
          </cell>
          <cell r="K151">
            <v>14.603291848300209</v>
          </cell>
        </row>
        <row r="153">
          <cell r="C153">
            <v>1241575</v>
          </cell>
          <cell r="D153">
            <v>151972.61599999998</v>
          </cell>
          <cell r="F153">
            <v>28778.398000000001</v>
          </cell>
          <cell r="G153">
            <v>-2513</v>
          </cell>
          <cell r="H153" t="e">
            <v>#REF!</v>
          </cell>
          <cell r="I153" t="e">
            <v>#REF!</v>
          </cell>
          <cell r="J153" t="e">
            <v>#REF!</v>
          </cell>
        </row>
        <row r="155">
          <cell r="A155" t="str">
            <v>DANECO</v>
          </cell>
          <cell r="C155">
            <v>630763</v>
          </cell>
          <cell r="D155">
            <v>80789.285999999993</v>
          </cell>
          <cell r="E155">
            <v>7.8075080401131416</v>
          </cell>
          <cell r="G155">
            <v>-48450</v>
          </cell>
          <cell r="H155" t="e">
            <v>#REF!</v>
          </cell>
          <cell r="I155" t="e">
            <v>#REF!</v>
          </cell>
          <cell r="K155">
            <v>16.589156755904352</v>
          </cell>
        </row>
        <row r="156">
          <cell r="A156" t="str">
            <v>DASURECO</v>
          </cell>
          <cell r="C156">
            <v>396950</v>
          </cell>
          <cell r="D156">
            <v>54337.491999999998</v>
          </cell>
          <cell r="E156">
            <v>7.305269076460136</v>
          </cell>
          <cell r="F156">
            <v>19537</v>
          </cell>
          <cell r="H156" t="e">
            <v>#REF!</v>
          </cell>
          <cell r="I156" t="e">
            <v>#REF!</v>
          </cell>
          <cell r="K156">
            <v>7.305269076460136</v>
          </cell>
        </row>
        <row r="157">
          <cell r="A157" t="str">
            <v>DORECO</v>
          </cell>
          <cell r="C157">
            <v>167254</v>
          </cell>
          <cell r="D157">
            <v>19222.133999999998</v>
          </cell>
          <cell r="E157">
            <v>8.7011150791062022</v>
          </cell>
          <cell r="F157">
            <v>11253</v>
          </cell>
          <cell r="H157" t="e">
            <v>#REF!</v>
          </cell>
          <cell r="I157" t="e">
            <v>#REF!</v>
          </cell>
          <cell r="K157">
            <v>8.7011150791062022</v>
          </cell>
        </row>
        <row r="158">
          <cell r="I158">
            <v>0</v>
          </cell>
        </row>
        <row r="159">
          <cell r="C159">
            <v>1194967</v>
          </cell>
          <cell r="D159">
            <v>154348.91199999998</v>
          </cell>
          <cell r="F159">
            <v>30790</v>
          </cell>
          <cell r="G159">
            <v>-48450</v>
          </cell>
          <cell r="H159" t="e">
            <v>#REF!</v>
          </cell>
          <cell r="I159" t="e">
            <v>#REF!</v>
          </cell>
          <cell r="J159">
            <v>0</v>
          </cell>
        </row>
        <row r="161">
          <cell r="A161" t="str">
            <v>COTELCO</v>
          </cell>
          <cell r="C161">
            <v>270530</v>
          </cell>
          <cell r="D161">
            <v>37197.504999999997</v>
          </cell>
          <cell r="E161">
            <v>7.272799613845069</v>
          </cell>
          <cell r="F161">
            <v>9285</v>
          </cell>
          <cell r="H161" t="e">
            <v>#REF!</v>
          </cell>
          <cell r="J161" t="e">
            <v>#REF!</v>
          </cell>
          <cell r="K161">
            <v>12.901804395822511</v>
          </cell>
        </row>
        <row r="162">
          <cell r="A162" t="str">
            <v>COTELCO-PPALMA</v>
          </cell>
          <cell r="C162">
            <v>76301</v>
          </cell>
          <cell r="D162">
            <v>12626.557000000001</v>
          </cell>
          <cell r="E162">
            <v>6.0428983134515608</v>
          </cell>
          <cell r="G162">
            <v>-2807</v>
          </cell>
          <cell r="H162" t="e">
            <v>#REF!</v>
          </cell>
          <cell r="K162">
            <v>23.87396646135775</v>
          </cell>
        </row>
        <row r="163">
          <cell r="A163" t="str">
            <v>SOCOTECO I</v>
          </cell>
          <cell r="C163">
            <v>298075</v>
          </cell>
          <cell r="D163">
            <v>44845.578000000001</v>
          </cell>
          <cell r="E163">
            <v>6.6466976967049014</v>
          </cell>
          <cell r="G163">
            <v>-553</v>
          </cell>
          <cell r="H163" t="e">
            <v>#REF!</v>
          </cell>
          <cell r="I163" t="e">
            <v>#REF!</v>
          </cell>
          <cell r="K163">
            <v>12.653949204032481</v>
          </cell>
        </row>
        <row r="164">
          <cell r="A164" t="str">
            <v>SOCOTECO II</v>
          </cell>
          <cell r="C164">
            <v>1156997</v>
          </cell>
          <cell r="D164">
            <v>169678.64</v>
          </cell>
          <cell r="E164">
            <v>6.8187545586173952</v>
          </cell>
          <cell r="G164">
            <v>-2973.2155999999959</v>
          </cell>
          <cell r="H164" t="e">
            <v>#REF!</v>
          </cell>
          <cell r="J164" t="e">
            <v>#REF!</v>
          </cell>
          <cell r="K164">
            <v>12.69828628219514</v>
          </cell>
        </row>
        <row r="165">
          <cell r="A165" t="str">
            <v>SUKELCO</v>
          </cell>
          <cell r="C165">
            <v>223123</v>
          </cell>
          <cell r="D165">
            <v>31325.468000000001</v>
          </cell>
          <cell r="E165">
            <v>7.1227347664845739</v>
          </cell>
          <cell r="F165">
            <v>2273</v>
          </cell>
          <cell r="H165" t="e">
            <v>#REF!</v>
          </cell>
          <cell r="I165" t="e">
            <v>#REF!</v>
          </cell>
          <cell r="K165">
            <v>14.950947411455569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. of consumers per emp."/>
      <sheetName val="FINANCIAL RATIOS"/>
      <sheetName val="npc per cons"/>
      <sheetName val="Debt Service Ratio audited"/>
      <sheetName val="net profit margin"/>
      <sheetName val="REG1"/>
      <sheetName val="CAR"/>
      <sheetName val="REG2"/>
      <sheetName val="REG3"/>
      <sheetName val="REG4 (CALABARZON)"/>
      <sheetName val="REG4 (MIMAROPA)"/>
      <sheetName val="REG5"/>
      <sheetName val="TOTAL LUZON"/>
      <sheetName val="TOTAL VISAYAS"/>
      <sheetName val="REG6"/>
      <sheetName val="REG7"/>
      <sheetName val="REG8"/>
      <sheetName val="REG9"/>
      <sheetName val="ARMM"/>
      <sheetName val="REG10"/>
      <sheetName val="CARAGA"/>
      <sheetName val="TOTAL MINDANAO"/>
      <sheetName val="REG11"/>
      <sheetName val="REG12"/>
      <sheetName val="SUMMARY"/>
      <sheetName val="main"/>
      <sheetName val="b4 and after rfsc profitability"/>
      <sheetName val="ec profitability after"/>
      <sheetName val="Source PIVOT"/>
      <sheetName val="lookup"/>
      <sheetName val="executive summ ok"/>
      <sheetName val="RESULTS OF OPERATIONS front)"/>
      <sheetName val="ECs PROFITABILITY ok"/>
      <sheetName val="ECs PROFITABILITY comparative"/>
      <sheetName val="ReSULTS OF OPER PER REG(FINAL)"/>
      <sheetName val="TOP LOSERS"/>
      <sheetName val="TOP GAINERS"/>
      <sheetName val="TOP GROSSER "/>
      <sheetName val="TOP NO. OF CONSUMERS"/>
      <sheetName val="main (2)"/>
      <sheetName val="PROFITABILITY RATIO"/>
      <sheetName val="NON POWER COST aftr RF NO CDA"/>
      <sheetName val="analysis"/>
      <sheetName val="NON POWER COST COMP aftr RF ALL"/>
      <sheetName val="NON POWER COST COMP aftr RF (2)"/>
      <sheetName val="NON POWER COST COMP net uc&amp;rf"/>
      <sheetName val="NON POWER COST gross uc&amp;rf"/>
      <sheetName val="porposed guarantee fund"/>
      <sheetName val="porposed guarantee fund (2)"/>
      <sheetName val="ECs Profitability w MCC (2)"/>
      <sheetName val="ECs Profitability w MC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A2" t="str">
            <v>Financial Profile as of June 30, 2023</v>
          </cell>
        </row>
      </sheetData>
      <sheetData sheetId="7">
        <row r="2">
          <cell r="A2" t="str">
            <v>Financial Profile as of June 30, 2023</v>
          </cell>
        </row>
      </sheetData>
      <sheetData sheetId="8" refreshError="1"/>
      <sheetData sheetId="9" refreshError="1"/>
      <sheetData sheetId="10">
        <row r="2">
          <cell r="A2" t="str">
            <v>Financial Profile as of June 30, 2023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2">
          <cell r="A2" t="str">
            <v>Financial Profile as of June 30, 2023</v>
          </cell>
        </row>
        <row r="3">
          <cell r="A3" t="str">
            <v>With Comparative Figures as of June 30, 2022</v>
          </cell>
        </row>
      </sheetData>
      <sheetData sheetId="17">
        <row r="2">
          <cell r="A2" t="str">
            <v>Financial Profile as of June 30, 2023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profile(mcso)"/>
      <sheetName val="NEA-BIT"/>
    </sheetNames>
    <sheetDataSet>
      <sheetData sheetId="0" refreshError="1">
        <row r="10">
          <cell r="D10">
            <v>1067294.52681</v>
          </cell>
        </row>
        <row r="120">
          <cell r="D120">
            <v>463836.18654000002</v>
          </cell>
          <cell r="E120">
            <v>472928.27518</v>
          </cell>
          <cell r="F120">
            <v>-9092.0886399999727</v>
          </cell>
          <cell r="I120">
            <v>-0.99999985041942752</v>
          </cell>
          <cell r="K120">
            <v>205113.99605000002</v>
          </cell>
        </row>
        <row r="121">
          <cell r="D121">
            <v>81911.395969999998</v>
          </cell>
          <cell r="E121">
            <v>84929.408510000008</v>
          </cell>
          <cell r="F121">
            <v>-3018.0125400000106</v>
          </cell>
          <cell r="I121">
            <v>-4.2490641538442189</v>
          </cell>
          <cell r="K121">
            <v>18616.27866</v>
          </cell>
        </row>
        <row r="122">
          <cell r="D122">
            <v>383918.72495</v>
          </cell>
          <cell r="E122">
            <v>383918.72495</v>
          </cell>
          <cell r="F122">
            <v>0</v>
          </cell>
          <cell r="I122">
            <v>0</v>
          </cell>
          <cell r="K122">
            <v>176182.326</v>
          </cell>
        </row>
        <row r="123">
          <cell r="D123">
            <v>305126.61129999999</v>
          </cell>
          <cell r="E123">
            <v>319370.99830000004</v>
          </cell>
          <cell r="F123">
            <v>-14244.387000000046</v>
          </cell>
          <cell r="I123">
            <v>-1.1451991739418186</v>
          </cell>
          <cell r="K123">
            <v>276710.61245000002</v>
          </cell>
        </row>
        <row r="124">
          <cell r="I124">
            <v>-0.98468072242408333</v>
          </cell>
        </row>
      </sheetData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wer Market YTD"/>
      <sheetName val="Sheet1"/>
    </sheetNames>
    <sheetDataSet>
      <sheetData sheetId="0" refreshError="1"/>
      <sheetData sheetId="1" refreshError="1">
        <row r="13">
          <cell r="A13" t="str">
            <v>BATANELCO</v>
          </cell>
          <cell r="B13">
            <v>339509.8</v>
          </cell>
          <cell r="C13">
            <v>6.17829427514486</v>
          </cell>
          <cell r="E13">
            <v>5142292</v>
          </cell>
          <cell r="F13">
            <v>13401</v>
          </cell>
          <cell r="G13">
            <v>2278</v>
          </cell>
        </row>
        <row r="14">
          <cell r="A14" t="str">
            <v>CAGELCO I</v>
          </cell>
          <cell r="B14">
            <v>18577620</v>
          </cell>
          <cell r="C14">
            <v>11.296233287056401</v>
          </cell>
          <cell r="E14">
            <v>145681004</v>
          </cell>
          <cell r="F14">
            <v>199913</v>
          </cell>
          <cell r="G14">
            <v>68725.210000000006</v>
          </cell>
        </row>
        <row r="15">
          <cell r="A15" t="str">
            <v>CAGELCO II</v>
          </cell>
          <cell r="B15">
            <v>9635114.9000000004</v>
          </cell>
          <cell r="C15">
            <v>9.4590398951028494</v>
          </cell>
          <cell r="E15">
            <v>91999963</v>
          </cell>
          <cell r="F15">
            <v>226369</v>
          </cell>
          <cell r="G15">
            <v>41263.040000000001</v>
          </cell>
        </row>
        <row r="16">
          <cell r="A16" t="str">
            <v>ISELCO I</v>
          </cell>
          <cell r="B16">
            <v>30422881.59</v>
          </cell>
          <cell r="C16">
            <v>11.4368541107787</v>
          </cell>
          <cell r="E16">
            <v>235036428.81</v>
          </cell>
          <cell r="F16">
            <v>548118.69999999995</v>
          </cell>
          <cell r="G16">
            <v>99169.88</v>
          </cell>
        </row>
        <row r="17">
          <cell r="A17" t="str">
            <v>NUVELCO</v>
          </cell>
          <cell r="B17">
            <v>11307729.33</v>
          </cell>
          <cell r="C17">
            <v>7.0042831606013101</v>
          </cell>
          <cell r="E17">
            <v>149945221.05000001</v>
          </cell>
          <cell r="F17">
            <v>187258</v>
          </cell>
          <cell r="G17">
            <v>32152.34</v>
          </cell>
        </row>
        <row r="18">
          <cell r="A18" t="str">
            <v>QUIRELCO</v>
          </cell>
          <cell r="B18">
            <v>3332897.2</v>
          </cell>
          <cell r="C18">
            <v>11.359199638757399</v>
          </cell>
          <cell r="E18">
            <v>26008053.800000001</v>
          </cell>
          <cell r="F18">
            <v>0</v>
          </cell>
          <cell r="G18">
            <v>11992</v>
          </cell>
        </row>
        <row r="19">
          <cell r="B19">
            <v>73615752.819999993</v>
          </cell>
          <cell r="C19">
            <v>10.103674360157299</v>
          </cell>
          <cell r="E19">
            <v>653812962.65999997</v>
          </cell>
          <cell r="F19">
            <v>1175059.7</v>
          </cell>
          <cell r="G19">
            <v>255580.47</v>
          </cell>
        </row>
        <row r="20">
          <cell r="A20" t="str">
            <v>AURELCO</v>
          </cell>
          <cell r="B20">
            <v>2778554</v>
          </cell>
          <cell r="C20">
            <v>7.6948638273738696</v>
          </cell>
          <cell r="E20">
            <v>33259142</v>
          </cell>
          <cell r="F20">
            <v>71507</v>
          </cell>
          <cell r="G20">
            <v>13452</v>
          </cell>
        </row>
        <row r="21">
          <cell r="A21" t="str">
            <v>NEECO I</v>
          </cell>
          <cell r="B21">
            <v>12076911</v>
          </cell>
          <cell r="C21">
            <v>8.8137106822281996</v>
          </cell>
          <cell r="E21">
            <v>124727342</v>
          </cell>
          <cell r="F21">
            <v>219884</v>
          </cell>
          <cell r="G21">
            <v>46009.599999999999</v>
          </cell>
        </row>
        <row r="22">
          <cell r="A22" t="str">
            <v>NEECO II (AREA 1)</v>
          </cell>
          <cell r="B22">
            <v>16148259.869999999</v>
          </cell>
          <cell r="C22">
            <v>9.9776211225670295</v>
          </cell>
          <cell r="E22">
            <v>145439683.09999999</v>
          </cell>
          <cell r="F22">
            <v>256846.2</v>
          </cell>
          <cell r="G22">
            <v>56859.57</v>
          </cell>
        </row>
        <row r="23">
          <cell r="A23" t="str">
            <v>NEECO II (AREA 2)</v>
          </cell>
          <cell r="B23">
            <v>13474929.939999999</v>
          </cell>
          <cell r="C23">
            <v>8.0217904704001395</v>
          </cell>
          <cell r="E23">
            <v>154309057.41</v>
          </cell>
          <cell r="F23">
            <v>195094</v>
          </cell>
          <cell r="G23">
            <v>57219.12</v>
          </cell>
        </row>
        <row r="24">
          <cell r="A24" t="str">
            <v>PELCO I</v>
          </cell>
          <cell r="B24">
            <v>13600352.939999999</v>
          </cell>
          <cell r="C24">
            <v>6.3964381266740498</v>
          </cell>
          <cell r="E24">
            <v>198715428</v>
          </cell>
          <cell r="F24">
            <v>308068</v>
          </cell>
          <cell r="G24">
            <v>85779</v>
          </cell>
        </row>
        <row r="25">
          <cell r="A25" t="str">
            <v>PELCO II</v>
          </cell>
          <cell r="B25">
            <v>42146183.009999998</v>
          </cell>
          <cell r="C25">
            <v>10.877849658321701</v>
          </cell>
          <cell r="E25">
            <v>344940886.19</v>
          </cell>
          <cell r="F25">
            <v>362512.6</v>
          </cell>
          <cell r="G25">
            <v>136291.17000000001</v>
          </cell>
        </row>
        <row r="26">
          <cell r="A26" t="str">
            <v>PELCO III</v>
          </cell>
          <cell r="B26">
            <v>13155586.609999999</v>
          </cell>
          <cell r="C26">
            <v>8.3443659643878103</v>
          </cell>
          <cell r="E26">
            <v>144281525.38999999</v>
          </cell>
          <cell r="F26">
            <v>221201</v>
          </cell>
          <cell r="G26">
            <v>50823</v>
          </cell>
        </row>
        <row r="27">
          <cell r="A27" t="str">
            <v>PENELCO</v>
          </cell>
          <cell r="B27">
            <v>24645963.469999999</v>
          </cell>
          <cell r="C27">
            <v>6.3526101178627403</v>
          </cell>
          <cell r="E27">
            <v>362754713.13999999</v>
          </cell>
          <cell r="F27">
            <v>565262</v>
          </cell>
          <cell r="G27">
            <v>126991.45</v>
          </cell>
        </row>
        <row r="28">
          <cell r="A28" t="str">
            <v>PRESCO</v>
          </cell>
          <cell r="B28">
            <v>4341333</v>
          </cell>
          <cell r="C28">
            <v>10.0761990952495</v>
          </cell>
          <cell r="E28">
            <v>38703940</v>
          </cell>
          <cell r="F28">
            <v>39753</v>
          </cell>
          <cell r="G28">
            <v>14050.13</v>
          </cell>
        </row>
        <row r="29">
          <cell r="A29" t="str">
            <v>SAJELCO</v>
          </cell>
          <cell r="B29">
            <v>5344913</v>
          </cell>
          <cell r="C29">
            <v>8.9012990245982593</v>
          </cell>
          <cell r="E29">
            <v>54588597</v>
          </cell>
          <cell r="F29">
            <v>112928</v>
          </cell>
          <cell r="G29">
            <v>24641.05</v>
          </cell>
        </row>
        <row r="30">
          <cell r="A30" t="str">
            <v>TARELCO I</v>
          </cell>
          <cell r="B30">
            <v>16735288</v>
          </cell>
          <cell r="C30">
            <v>8.0486187264140696</v>
          </cell>
          <cell r="E30">
            <v>190837344</v>
          </cell>
          <cell r="F30">
            <v>354822</v>
          </cell>
          <cell r="G30">
            <v>70038.62</v>
          </cell>
        </row>
        <row r="31">
          <cell r="A31" t="str">
            <v>TARELCO II</v>
          </cell>
          <cell r="B31">
            <v>18013570</v>
          </cell>
          <cell r="C31">
            <v>7.9333770326890196</v>
          </cell>
          <cell r="E31">
            <v>208719741</v>
          </cell>
          <cell r="F31">
            <v>327245</v>
          </cell>
          <cell r="G31">
            <v>73311.839999999997</v>
          </cell>
        </row>
        <row r="32">
          <cell r="A32" t="str">
            <v>ZAMECO I</v>
          </cell>
          <cell r="B32">
            <v>7385199.5999999996</v>
          </cell>
          <cell r="C32">
            <v>8.4623560534989792</v>
          </cell>
          <cell r="E32">
            <v>79715387.5</v>
          </cell>
          <cell r="F32">
            <v>170612</v>
          </cell>
          <cell r="G32">
            <v>28238.78</v>
          </cell>
        </row>
        <row r="33">
          <cell r="A33" t="str">
            <v>ZAMECO II</v>
          </cell>
          <cell r="B33">
            <v>9914874.7400000002</v>
          </cell>
          <cell r="C33">
            <v>9.5074398475734796</v>
          </cell>
          <cell r="E33">
            <v>94147656.5</v>
          </cell>
          <cell r="F33">
            <v>222901</v>
          </cell>
          <cell r="G33">
            <v>34115.26</v>
          </cell>
        </row>
        <row r="34">
          <cell r="B34">
            <v>199761919.18000001</v>
          </cell>
          <cell r="C34">
            <v>8.3992480159551608</v>
          </cell>
          <cell r="E34">
            <v>2175140443.23</v>
          </cell>
          <cell r="F34">
            <v>3428635.8</v>
          </cell>
          <cell r="G34">
            <v>817820.59</v>
          </cell>
        </row>
        <row r="35">
          <cell r="B35">
            <v>273377672</v>
          </cell>
          <cell r="C35">
            <v>8.7989511186845899</v>
          </cell>
          <cell r="E35">
            <v>2828953405.8899999</v>
          </cell>
          <cell r="F35">
            <v>4603695.5</v>
          </cell>
          <cell r="G35">
            <v>1073401.06</v>
          </cell>
        </row>
        <row r="36">
          <cell r="A36" t="str">
            <v>AKELCO</v>
          </cell>
          <cell r="B36">
            <v>17635511.280000001</v>
          </cell>
          <cell r="C36">
            <v>9.9778642562550406</v>
          </cell>
          <cell r="E36">
            <v>159110842.72</v>
          </cell>
          <cell r="F36">
            <v>0</v>
          </cell>
          <cell r="G36">
            <v>60627</v>
          </cell>
        </row>
        <row r="37">
          <cell r="A37" t="str">
            <v>ANTECO</v>
          </cell>
          <cell r="B37">
            <v>6850319.0999999996</v>
          </cell>
          <cell r="C37">
            <v>8.0544167023278508</v>
          </cell>
          <cell r="E37">
            <v>78038313.900000006</v>
          </cell>
          <cell r="F37">
            <v>161835</v>
          </cell>
          <cell r="G37">
            <v>22730</v>
          </cell>
        </row>
        <row r="38">
          <cell r="A38" t="str">
            <v>CAPELCO</v>
          </cell>
          <cell r="B38">
            <v>15169016.949999999</v>
          </cell>
          <cell r="C38">
            <v>10.2325137256554</v>
          </cell>
          <cell r="E38">
            <v>132789987.14</v>
          </cell>
          <cell r="F38">
            <v>284305</v>
          </cell>
          <cell r="G38">
            <v>51125.760000000002</v>
          </cell>
        </row>
        <row r="39">
          <cell r="A39" t="str">
            <v>CENECO</v>
          </cell>
          <cell r="B39">
            <v>56266013</v>
          </cell>
          <cell r="C39">
            <v>11.753868403881899</v>
          </cell>
          <cell r="E39">
            <v>421999565</v>
          </cell>
          <cell r="F39">
            <v>436506</v>
          </cell>
          <cell r="G39">
            <v>164256</v>
          </cell>
        </row>
        <row r="40">
          <cell r="A40" t="str">
            <v>GUIMELCO</v>
          </cell>
          <cell r="B40">
            <v>2786549.5</v>
          </cell>
          <cell r="C40">
            <v>10.1035862978877</v>
          </cell>
          <cell r="E40">
            <v>24709039.5</v>
          </cell>
          <cell r="F40">
            <v>84217</v>
          </cell>
          <cell r="G40">
            <v>9997</v>
          </cell>
        </row>
        <row r="41">
          <cell r="A41" t="str">
            <v>ILECO I</v>
          </cell>
          <cell r="B41">
            <v>16622573.439999999</v>
          </cell>
          <cell r="C41">
            <v>8.2908496942533407</v>
          </cell>
          <cell r="E41">
            <v>183651186.52000001</v>
          </cell>
          <cell r="F41">
            <v>219242</v>
          </cell>
          <cell r="G41">
            <v>65800.42</v>
          </cell>
        </row>
        <row r="42">
          <cell r="A42" t="str">
            <v>ILECO II</v>
          </cell>
          <cell r="B42">
            <v>14739488.59</v>
          </cell>
          <cell r="C42">
            <v>11.2676495006049</v>
          </cell>
          <cell r="E42">
            <v>115904857.84</v>
          </cell>
          <cell r="F42">
            <v>168105.53</v>
          </cell>
          <cell r="G42">
            <v>42931.839999999997</v>
          </cell>
        </row>
        <row r="43">
          <cell r="A43" t="str">
            <v>ILECO III</v>
          </cell>
          <cell r="B43">
            <v>6261314.8200000003</v>
          </cell>
          <cell r="C43">
            <v>7.8973971391450002</v>
          </cell>
          <cell r="E43">
            <v>72838607.799999997</v>
          </cell>
          <cell r="F43">
            <v>183348.94</v>
          </cell>
          <cell r="G43">
            <v>26779.33</v>
          </cell>
        </row>
        <row r="44">
          <cell r="A44" t="str">
            <v>NOCECO</v>
          </cell>
          <cell r="B44">
            <v>24891830</v>
          </cell>
          <cell r="C44">
            <v>15.7293464741129</v>
          </cell>
          <cell r="E44">
            <v>133078184</v>
          </cell>
          <cell r="F44">
            <v>280871</v>
          </cell>
          <cell r="G44">
            <v>56487</v>
          </cell>
        </row>
        <row r="45">
          <cell r="A45" t="str">
            <v>NONECO</v>
          </cell>
          <cell r="B45">
            <v>16620322.310000001</v>
          </cell>
          <cell r="C45">
            <v>11.656581866165901</v>
          </cell>
          <cell r="E45">
            <v>125742229.72</v>
          </cell>
          <cell r="F45">
            <v>220604</v>
          </cell>
          <cell r="G45">
            <v>44038.18</v>
          </cell>
        </row>
        <row r="46">
          <cell r="B46">
            <v>177842938.99000001</v>
          </cell>
          <cell r="C46">
            <v>10.9257262160991</v>
          </cell>
          <cell r="E46">
            <v>1447862814.1400001</v>
          </cell>
          <cell r="F46">
            <v>2039034.47</v>
          </cell>
          <cell r="G46">
            <v>544772.53</v>
          </cell>
        </row>
        <row r="47">
          <cell r="B47">
            <v>177842938.99000001</v>
          </cell>
          <cell r="C47">
            <v>10.9257262160991</v>
          </cell>
          <cell r="E47">
            <v>1447862814.1400001</v>
          </cell>
          <cell r="F47">
            <v>2039034.47</v>
          </cell>
          <cell r="G47">
            <v>544772.53</v>
          </cell>
        </row>
        <row r="48">
          <cell r="A48" t="str">
            <v>ZAMCELCO</v>
          </cell>
          <cell r="B48">
            <v>81801186.280000001</v>
          </cell>
          <cell r="C48">
            <v>21.854275998649801</v>
          </cell>
          <cell r="E48">
            <v>292224766.01999998</v>
          </cell>
          <cell r="F48">
            <v>276936</v>
          </cell>
          <cell r="G48">
            <v>118070.77</v>
          </cell>
        </row>
        <row r="49">
          <cell r="A49" t="str">
            <v>ZAMSURECO I</v>
          </cell>
          <cell r="B49">
            <v>18915597.43</v>
          </cell>
          <cell r="C49">
            <v>12.3063596620434</v>
          </cell>
          <cell r="E49">
            <v>134211998.15000001</v>
          </cell>
          <cell r="F49">
            <v>578276.42000000004</v>
          </cell>
          <cell r="G49">
            <v>49729.71</v>
          </cell>
        </row>
        <row r="50">
          <cell r="A50" t="str">
            <v>ZANECO</v>
          </cell>
          <cell r="B50">
            <v>15206662.529999999</v>
          </cell>
          <cell r="C50">
            <v>10.187105355759099</v>
          </cell>
          <cell r="E50">
            <v>133761486.84999999</v>
          </cell>
          <cell r="F50">
            <v>305486.25</v>
          </cell>
          <cell r="G50">
            <v>49561.4</v>
          </cell>
        </row>
        <row r="51">
          <cell r="B51">
            <v>115923446.23999999</v>
          </cell>
          <cell r="C51">
            <v>17.1159691934443</v>
          </cell>
          <cell r="E51">
            <v>560198251.01999998</v>
          </cell>
          <cell r="F51">
            <v>1160698.67</v>
          </cell>
          <cell r="G51">
            <v>217361.88</v>
          </cell>
        </row>
        <row r="52">
          <cell r="A52" t="str">
            <v>BASELCO</v>
          </cell>
          <cell r="B52">
            <v>6807450.96</v>
          </cell>
          <cell r="C52">
            <v>22.165107786309399</v>
          </cell>
          <cell r="E52">
            <v>23806559.5</v>
          </cell>
          <cell r="F52">
            <v>98454.49</v>
          </cell>
          <cell r="G52">
            <v>12442</v>
          </cell>
        </row>
        <row r="53">
          <cell r="A53" t="str">
            <v>LASURECO</v>
          </cell>
          <cell r="B53">
            <v>36125483.420000002</v>
          </cell>
          <cell r="C53">
            <v>38.2989686578263</v>
          </cell>
          <cell r="E53">
            <v>58162544.579999998</v>
          </cell>
          <cell r="F53">
            <v>36923</v>
          </cell>
          <cell r="G53">
            <v>42610</v>
          </cell>
        </row>
        <row r="54">
          <cell r="A54" t="str">
            <v>MAGELCO</v>
          </cell>
          <cell r="B54">
            <v>14969359.43</v>
          </cell>
          <cell r="C54">
            <v>23.835623886672099</v>
          </cell>
          <cell r="E54">
            <v>47359746</v>
          </cell>
          <cell r="F54">
            <v>473359.91</v>
          </cell>
          <cell r="G54">
            <v>22455.43</v>
          </cell>
        </row>
        <row r="55">
          <cell r="A55" t="str">
            <v>SULECO</v>
          </cell>
          <cell r="B55">
            <v>3034917.99</v>
          </cell>
          <cell r="C55">
            <v>10.322398086777699</v>
          </cell>
          <cell r="E55">
            <v>26203419.010000002</v>
          </cell>
          <cell r="F55">
            <v>162951</v>
          </cell>
          <cell r="G55">
            <v>9410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 COLL EFF YELLOW ECs"/>
      <sheetName val="02_June 2022 COLL EFF final_juv"/>
    </sheetNames>
    <sheetDataSet>
      <sheetData sheetId="0" refreshError="1">
        <row r="13">
          <cell r="D13">
            <v>94.019676557229076</v>
          </cell>
        </row>
        <row r="98">
          <cell r="D98">
            <v>98.18</v>
          </cell>
        </row>
        <row r="99">
          <cell r="D99">
            <v>99.579932987525098</v>
          </cell>
        </row>
        <row r="100">
          <cell r="D100">
            <v>91.147652484113124</v>
          </cell>
        </row>
        <row r="101">
          <cell r="D101">
            <v>93.661834066922154</v>
          </cell>
        </row>
      </sheetData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and Statistical Data"/>
      <sheetName val="Sheet1"/>
    </sheetNames>
    <sheetDataSet>
      <sheetData sheetId="0" refreshError="1"/>
      <sheetData sheetId="1" refreshError="1">
        <row r="11">
          <cell r="A11" t="str">
            <v>Electric Cooperative</v>
          </cell>
          <cell r="C11" t="str">
            <v>Number of Employees</v>
          </cell>
          <cell r="D11" t="str">
            <v>Connection  (Actual Billed)</v>
          </cell>
        </row>
        <row r="12">
          <cell r="A12" t="str">
            <v>BATANELCO</v>
          </cell>
          <cell r="C12">
            <v>65</v>
          </cell>
          <cell r="D12">
            <v>7064</v>
          </cell>
        </row>
        <row r="13">
          <cell r="A13" t="str">
            <v>CAGELCO I</v>
          </cell>
          <cell r="C13">
            <v>326</v>
          </cell>
          <cell r="D13">
            <v>156724</v>
          </cell>
        </row>
        <row r="14">
          <cell r="A14" t="str">
            <v>CAGELCO II</v>
          </cell>
          <cell r="C14">
            <v>280</v>
          </cell>
          <cell r="D14">
            <v>136418</v>
          </cell>
        </row>
        <row r="15">
          <cell r="A15" t="str">
            <v>ISELCO I</v>
          </cell>
          <cell r="C15">
            <v>401</v>
          </cell>
          <cell r="D15">
            <v>221952</v>
          </cell>
        </row>
        <row r="16">
          <cell r="A16" t="str">
            <v>ISELCO II</v>
          </cell>
          <cell r="C16">
            <v>475</v>
          </cell>
          <cell r="D16">
            <v>0</v>
          </cell>
        </row>
        <row r="17">
          <cell r="A17" t="str">
            <v>NUVELCO</v>
          </cell>
          <cell r="C17">
            <v>341</v>
          </cell>
          <cell r="D17">
            <v>111008</v>
          </cell>
        </row>
        <row r="18">
          <cell r="A18" t="str">
            <v>QUIRELCO</v>
          </cell>
          <cell r="C18">
            <v>128</v>
          </cell>
          <cell r="D18">
            <v>51238</v>
          </cell>
        </row>
        <row r="19">
          <cell r="A19" t="str">
            <v>REGION II</v>
          </cell>
          <cell r="C19">
            <v>2016</v>
          </cell>
          <cell r="D19">
            <v>684404</v>
          </cell>
        </row>
        <row r="20">
          <cell r="A20" t="str">
            <v>AURELCO</v>
          </cell>
          <cell r="C20">
            <v>159</v>
          </cell>
          <cell r="D20">
            <v>58771</v>
          </cell>
        </row>
        <row r="21">
          <cell r="A21" t="str">
            <v>NEECO I</v>
          </cell>
          <cell r="C21">
            <v>206</v>
          </cell>
          <cell r="D21">
            <v>97461</v>
          </cell>
        </row>
        <row r="22">
          <cell r="A22" t="str">
            <v>NEECO II (AREA 1)</v>
          </cell>
          <cell r="C22">
            <v>264</v>
          </cell>
          <cell r="D22">
            <v>144627</v>
          </cell>
        </row>
        <row r="23">
          <cell r="A23" t="str">
            <v>NEECO II (AREA 2)</v>
          </cell>
          <cell r="C23">
            <v>249</v>
          </cell>
          <cell r="D23">
            <v>109383</v>
          </cell>
        </row>
        <row r="24">
          <cell r="A24" t="str">
            <v>PELCO I</v>
          </cell>
          <cell r="C24">
            <v>233</v>
          </cell>
          <cell r="D24">
            <v>118548</v>
          </cell>
        </row>
        <row r="25">
          <cell r="A25" t="str">
            <v>PELCO II</v>
          </cell>
          <cell r="C25">
            <v>539</v>
          </cell>
          <cell r="D25">
            <v>227644</v>
          </cell>
        </row>
        <row r="26">
          <cell r="A26" t="str">
            <v>PELCO III</v>
          </cell>
          <cell r="C26">
            <v>243</v>
          </cell>
          <cell r="D26">
            <v>75566</v>
          </cell>
        </row>
        <row r="27">
          <cell r="A27" t="str">
            <v>PENELCO</v>
          </cell>
          <cell r="C27">
            <v>448</v>
          </cell>
          <cell r="D27">
            <v>181340</v>
          </cell>
        </row>
        <row r="28">
          <cell r="A28" t="str">
            <v>PRESCO</v>
          </cell>
          <cell r="C28">
            <v>60</v>
          </cell>
          <cell r="D28">
            <v>25566</v>
          </cell>
        </row>
        <row r="29">
          <cell r="A29" t="str">
            <v>SAJELCO</v>
          </cell>
          <cell r="C29">
            <v>158</v>
          </cell>
          <cell r="D29">
            <v>40435</v>
          </cell>
        </row>
        <row r="30">
          <cell r="A30" t="str">
            <v>TARELCO I</v>
          </cell>
          <cell r="C30">
            <v>363</v>
          </cell>
          <cell r="D30">
            <v>188087</v>
          </cell>
        </row>
        <row r="31">
          <cell r="A31" t="str">
            <v>TARELCO II</v>
          </cell>
          <cell r="C31">
            <v>246</v>
          </cell>
          <cell r="D31">
            <v>117840</v>
          </cell>
        </row>
        <row r="32">
          <cell r="A32" t="str">
            <v>ZAMECO I</v>
          </cell>
          <cell r="C32">
            <v>146</v>
          </cell>
          <cell r="D32">
            <v>75179</v>
          </cell>
        </row>
        <row r="33">
          <cell r="A33" t="str">
            <v>ZAMECO II</v>
          </cell>
          <cell r="C33">
            <v>228</v>
          </cell>
          <cell r="D33">
            <v>88059</v>
          </cell>
        </row>
        <row r="34">
          <cell r="A34" t="str">
            <v>REGION III</v>
          </cell>
          <cell r="C34">
            <v>3542</v>
          </cell>
          <cell r="D34">
            <v>1548506</v>
          </cell>
        </row>
        <row r="35">
          <cell r="A35" t="str">
            <v>LUZON</v>
          </cell>
          <cell r="C35">
            <v>5558</v>
          </cell>
          <cell r="D35">
            <v>2232910</v>
          </cell>
        </row>
        <row r="36">
          <cell r="A36" t="str">
            <v>AKELCO</v>
          </cell>
          <cell r="C36">
            <v>398</v>
          </cell>
          <cell r="D36">
            <v>153517</v>
          </cell>
        </row>
        <row r="37">
          <cell r="A37" t="str">
            <v>ANTECO</v>
          </cell>
          <cell r="C37">
            <v>150</v>
          </cell>
          <cell r="D37">
            <v>116126</v>
          </cell>
        </row>
        <row r="38">
          <cell r="A38" t="str">
            <v>CAPELCO</v>
          </cell>
          <cell r="C38">
            <v>55</v>
          </cell>
          <cell r="D38">
            <v>174442</v>
          </cell>
        </row>
        <row r="39">
          <cell r="A39" t="str">
            <v>CENECO</v>
          </cell>
          <cell r="C39">
            <v>517</v>
          </cell>
          <cell r="D39">
            <v>213633</v>
          </cell>
        </row>
        <row r="40">
          <cell r="A40" t="str">
            <v>GUIMELCO</v>
          </cell>
          <cell r="C40">
            <v>135</v>
          </cell>
          <cell r="D40">
            <v>36023</v>
          </cell>
        </row>
        <row r="41">
          <cell r="A41" t="str">
            <v>ILECO I</v>
          </cell>
          <cell r="C41">
            <v>299</v>
          </cell>
          <cell r="D41">
            <v>153541</v>
          </cell>
        </row>
        <row r="42">
          <cell r="A42" t="str">
            <v>ILECO II</v>
          </cell>
          <cell r="C42">
            <v>449</v>
          </cell>
          <cell r="D42">
            <v>135975</v>
          </cell>
        </row>
        <row r="43">
          <cell r="A43" t="str">
            <v>ILECO III</v>
          </cell>
          <cell r="C43">
            <v>271</v>
          </cell>
          <cell r="D43">
            <v>109409</v>
          </cell>
        </row>
        <row r="44">
          <cell r="A44" t="str">
            <v>NOCECO</v>
          </cell>
          <cell r="C44">
            <v>394</v>
          </cell>
          <cell r="D44">
            <v>181333</v>
          </cell>
        </row>
        <row r="45">
          <cell r="A45" t="str">
            <v>NONECO</v>
          </cell>
          <cell r="C45">
            <v>340</v>
          </cell>
          <cell r="D45">
            <v>164016</v>
          </cell>
        </row>
        <row r="46">
          <cell r="A46" t="str">
            <v>REGION VI</v>
          </cell>
          <cell r="C46">
            <v>3008</v>
          </cell>
          <cell r="D46">
            <v>1438015</v>
          </cell>
        </row>
        <row r="47">
          <cell r="A47" t="str">
            <v>VISAYAS</v>
          </cell>
          <cell r="C47">
            <v>3008</v>
          </cell>
          <cell r="D47">
            <v>1438015</v>
          </cell>
        </row>
        <row r="48">
          <cell r="A48" t="str">
            <v>ZAMCELCO</v>
          </cell>
          <cell r="C48">
            <v>0</v>
          </cell>
          <cell r="D48">
            <v>122326</v>
          </cell>
        </row>
        <row r="49">
          <cell r="A49" t="str">
            <v>ZAMSURECO I</v>
          </cell>
          <cell r="C49">
            <v>412</v>
          </cell>
          <cell r="D49">
            <v>180064</v>
          </cell>
        </row>
        <row r="50">
          <cell r="A50" t="str">
            <v>ZAMSURECO II</v>
          </cell>
          <cell r="C50">
            <v>512</v>
          </cell>
          <cell r="D50">
            <v>0</v>
          </cell>
        </row>
        <row r="51">
          <cell r="A51" t="str">
            <v>ZANECO</v>
          </cell>
          <cell r="C51">
            <v>523</v>
          </cell>
          <cell r="D51">
            <v>168748</v>
          </cell>
        </row>
        <row r="52">
          <cell r="A52" t="str">
            <v>REGION IX</v>
          </cell>
          <cell r="C52">
            <v>1447</v>
          </cell>
          <cell r="D52">
            <v>471138</v>
          </cell>
        </row>
        <row r="53">
          <cell r="A53" t="str">
            <v>BASELCO</v>
          </cell>
          <cell r="C53">
            <v>259</v>
          </cell>
          <cell r="D53">
            <v>40070</v>
          </cell>
        </row>
        <row r="54">
          <cell r="A54" t="str">
            <v>CASELCO</v>
          </cell>
          <cell r="C54">
            <v>3</v>
          </cell>
          <cell r="D54">
            <v>0</v>
          </cell>
        </row>
        <row r="55">
          <cell r="A55" t="str">
            <v>LASURECO</v>
          </cell>
          <cell r="C55">
            <v>0</v>
          </cell>
          <cell r="D55">
            <v>90683</v>
          </cell>
        </row>
        <row r="56">
          <cell r="A56" t="str">
            <v>MAGELCO</v>
          </cell>
          <cell r="C56">
            <v>0</v>
          </cell>
          <cell r="D56">
            <v>54048</v>
          </cell>
        </row>
        <row r="57">
          <cell r="A57" t="str">
            <v>SIASELCO</v>
          </cell>
          <cell r="C57">
            <v>0</v>
          </cell>
          <cell r="D57">
            <v>0</v>
          </cell>
        </row>
        <row r="58">
          <cell r="A58" t="str">
            <v>SULECO</v>
          </cell>
          <cell r="C58">
            <v>76</v>
          </cell>
          <cell r="D58">
            <v>17500</v>
          </cell>
        </row>
        <row r="59">
          <cell r="A59" t="str">
            <v>TAWELCO</v>
          </cell>
          <cell r="C59">
            <v>0</v>
          </cell>
          <cell r="D59">
            <v>0</v>
          </cell>
        </row>
        <row r="60">
          <cell r="A60" t="str">
            <v>ARMM</v>
          </cell>
          <cell r="C60">
            <v>338</v>
          </cell>
          <cell r="D60">
            <v>202301</v>
          </cell>
        </row>
        <row r="61">
          <cell r="A61" t="str">
            <v>MINDANAO</v>
          </cell>
          <cell r="C61">
            <v>1785</v>
          </cell>
          <cell r="D61">
            <v>673439</v>
          </cell>
        </row>
        <row r="62">
          <cell r="A62" t="str">
            <v>NATIONAL</v>
          </cell>
          <cell r="C62">
            <v>10351</v>
          </cell>
          <cell r="D62">
            <v>4344364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Y97"/>
  <sheetViews>
    <sheetView tabSelected="1" zoomScale="80" zoomScaleNormal="80" workbookViewId="0">
      <pane xSplit="1" ySplit="10" topLeftCell="B62" activePane="bottomRight" state="frozen"/>
      <selection activeCell="C83" sqref="C83"/>
      <selection pane="topRight" activeCell="C83" sqref="C83"/>
      <selection pane="bottomLeft" activeCell="C83" sqref="C83"/>
      <selection pane="bottomRight" activeCell="A82" sqref="A82"/>
    </sheetView>
  </sheetViews>
  <sheetFormatPr defaultColWidth="12.5546875" defaultRowHeight="15" x14ac:dyDescent="0.25"/>
  <cols>
    <col min="1" max="1" width="45" style="2" customWidth="1"/>
    <col min="2" max="3" width="16.5546875" style="2" bestFit="1" customWidth="1"/>
    <col min="4" max="4" width="15.33203125" style="2" bestFit="1" customWidth="1"/>
    <col min="5" max="5" width="14.5546875" style="2" bestFit="1" customWidth="1"/>
    <col min="6" max="6" width="1.44140625" style="2" customWidth="1"/>
    <col min="7" max="8" width="16.5546875" style="2" bestFit="1" customWidth="1"/>
    <col min="9" max="9" width="14.5546875" style="2" bestFit="1" customWidth="1"/>
    <col min="10" max="10" width="11.6640625" style="2" bestFit="1" customWidth="1"/>
    <col min="11" max="11" width="1.44140625" style="2" customWidth="1"/>
    <col min="12" max="12" width="16.5546875" style="3" bestFit="1" customWidth="1"/>
    <col min="13" max="13" width="16.5546875" style="3" customWidth="1"/>
    <col min="14" max="14" width="14.5546875" style="3" bestFit="1" customWidth="1"/>
    <col min="15" max="15" width="13.109375" style="3" bestFit="1" customWidth="1"/>
    <col min="16" max="16" width="1.33203125" style="2" customWidth="1"/>
    <col min="17" max="18" width="16.5546875" style="2" bestFit="1" customWidth="1"/>
    <col min="19" max="19" width="14.5546875" style="2" bestFit="1" customWidth="1"/>
    <col min="20" max="20" width="11.88671875" style="2" bestFit="1" customWidth="1"/>
    <col min="21" max="21" width="1.44140625" style="2" customWidth="1"/>
    <col min="22" max="23" width="16.33203125" style="2" customWidth="1"/>
    <col min="24" max="24" width="14.33203125" style="2" customWidth="1"/>
    <col min="25" max="25" width="9.109375" style="2" customWidth="1"/>
    <col min="26" max="34" width="14.109375" style="2" customWidth="1"/>
    <col min="35" max="16384" width="12.5546875" style="2"/>
  </cols>
  <sheetData>
    <row r="1" spans="1:25" ht="17.25" customHeight="1" x14ac:dyDescent="0.3">
      <c r="A1" s="1" t="s">
        <v>0</v>
      </c>
    </row>
    <row r="2" spans="1:25" ht="17.25" customHeight="1" x14ac:dyDescent="0.3">
      <c r="A2" s="1" t="str">
        <f>+[4]REG8!A2</f>
        <v>Financial Profile as of June 30, 2023</v>
      </c>
    </row>
    <row r="3" spans="1:25" ht="17.25" customHeight="1" x14ac:dyDescent="0.3">
      <c r="A3" s="1" t="str">
        <f>+[4]REG8!A3</f>
        <v>With Comparative Figures as of June 30, 2022</v>
      </c>
    </row>
    <row r="4" spans="1:25" ht="17.25" customHeight="1" x14ac:dyDescent="0.3">
      <c r="A4" s="4" t="s">
        <v>1</v>
      </c>
    </row>
    <row r="5" spans="1:25" ht="15.6" x14ac:dyDescent="0.3">
      <c r="B5" s="38"/>
      <c r="C5" s="38"/>
      <c r="D5" s="38"/>
      <c r="E5" s="38"/>
      <c r="G5" s="38"/>
      <c r="H5" s="38"/>
      <c r="I5" s="38"/>
      <c r="J5" s="38"/>
      <c r="K5" s="5"/>
      <c r="L5" s="37"/>
      <c r="M5" s="37"/>
      <c r="N5" s="37"/>
      <c r="O5" s="37"/>
      <c r="P5" s="6"/>
      <c r="Q5" s="38"/>
      <c r="R5" s="38"/>
      <c r="S5" s="38"/>
      <c r="T5" s="38"/>
      <c r="U5" s="6"/>
      <c r="V5" s="36"/>
      <c r="W5" s="36"/>
      <c r="X5" s="36"/>
      <c r="Y5" s="36"/>
    </row>
    <row r="6" spans="1:25" ht="3" customHeight="1" x14ac:dyDescent="0.25"/>
    <row r="7" spans="1:25" ht="15.6" x14ac:dyDescent="0.3">
      <c r="B7" s="36" t="s">
        <v>2</v>
      </c>
      <c r="C7" s="36"/>
      <c r="D7" s="36"/>
      <c r="E7" s="36"/>
      <c r="F7" s="6"/>
      <c r="G7" s="36" t="s">
        <v>3</v>
      </c>
      <c r="H7" s="36"/>
      <c r="I7" s="36"/>
      <c r="J7" s="36"/>
      <c r="K7" s="5"/>
      <c r="L7" s="37" t="s">
        <v>4</v>
      </c>
      <c r="M7" s="37"/>
      <c r="N7" s="37"/>
      <c r="O7" s="37"/>
      <c r="P7" s="6"/>
      <c r="Q7" s="36" t="s">
        <v>5</v>
      </c>
      <c r="R7" s="36"/>
      <c r="S7" s="36"/>
      <c r="T7" s="36"/>
      <c r="U7" s="6"/>
      <c r="V7" s="36" t="s">
        <v>6</v>
      </c>
      <c r="W7" s="36"/>
      <c r="X7" s="36"/>
      <c r="Y7" s="36"/>
    </row>
    <row r="8" spans="1:25" s="7" customFormat="1" ht="9.9" customHeight="1" x14ac:dyDescent="0.25">
      <c r="B8" s="7" t="s">
        <v>7</v>
      </c>
      <c r="C8" s="7" t="s">
        <v>7</v>
      </c>
      <c r="G8" s="7" t="s">
        <v>3</v>
      </c>
      <c r="H8" s="7" t="s">
        <v>3</v>
      </c>
      <c r="L8" s="3"/>
      <c r="M8" s="3"/>
      <c r="N8" s="3"/>
      <c r="O8" s="3"/>
      <c r="Q8" s="7" t="s">
        <v>5</v>
      </c>
      <c r="R8" s="7" t="s">
        <v>5</v>
      </c>
    </row>
    <row r="9" spans="1:25" ht="17.100000000000001" customHeight="1" x14ac:dyDescent="0.25">
      <c r="B9" s="8">
        <v>2023</v>
      </c>
      <c r="C9" s="8">
        <v>2022</v>
      </c>
      <c r="D9" s="39" t="s">
        <v>8</v>
      </c>
      <c r="E9" s="39"/>
      <c r="G9" s="8">
        <v>2023</v>
      </c>
      <c r="H9" s="8">
        <v>2022</v>
      </c>
      <c r="I9" s="39" t="s">
        <v>8</v>
      </c>
      <c r="J9" s="39"/>
      <c r="L9" s="8">
        <v>2023</v>
      </c>
      <c r="M9" s="8">
        <v>2022</v>
      </c>
      <c r="N9" s="40" t="s">
        <v>8</v>
      </c>
      <c r="O9" s="40"/>
      <c r="P9" s="8"/>
      <c r="Q9" s="8">
        <v>2023</v>
      </c>
      <c r="R9" s="8">
        <v>2022</v>
      </c>
      <c r="S9" s="39" t="s">
        <v>8</v>
      </c>
      <c r="T9" s="39"/>
      <c r="U9" s="8"/>
      <c r="V9" s="8">
        <v>2023</v>
      </c>
      <c r="W9" s="8">
        <v>2022</v>
      </c>
      <c r="X9" s="39" t="s">
        <v>8</v>
      </c>
      <c r="Y9" s="39"/>
    </row>
    <row r="10" spans="1:25" ht="17.100000000000001" customHeight="1" x14ac:dyDescent="0.25">
      <c r="B10" s="8" t="s">
        <v>9</v>
      </c>
      <c r="C10" s="8" t="s">
        <v>9</v>
      </c>
      <c r="D10" s="8" t="s">
        <v>10</v>
      </c>
      <c r="E10" s="8" t="s">
        <v>11</v>
      </c>
      <c r="G10" s="8" t="s">
        <v>9</v>
      </c>
      <c r="H10" s="8" t="s">
        <v>9</v>
      </c>
      <c r="I10" s="8" t="s">
        <v>10</v>
      </c>
      <c r="J10" s="8" t="s">
        <v>11</v>
      </c>
      <c r="L10" s="9" t="s">
        <v>9</v>
      </c>
      <c r="M10" s="9" t="s">
        <v>9</v>
      </c>
      <c r="N10" s="9" t="s">
        <v>10</v>
      </c>
      <c r="O10" s="9" t="s">
        <v>11</v>
      </c>
      <c r="P10" s="8"/>
      <c r="Q10" s="8" t="s">
        <v>9</v>
      </c>
      <c r="R10" s="8" t="s">
        <v>9</v>
      </c>
      <c r="S10" s="8" t="s">
        <v>10</v>
      </c>
      <c r="T10" s="8" t="s">
        <v>11</v>
      </c>
      <c r="U10" s="8"/>
      <c r="V10" s="8" t="s">
        <v>9</v>
      </c>
      <c r="W10" s="8" t="s">
        <v>9</v>
      </c>
      <c r="X10" s="8" t="s">
        <v>10</v>
      </c>
      <c r="Y10" s="8" t="s">
        <v>11</v>
      </c>
    </row>
    <row r="11" spans="1:25" ht="15" customHeight="1" x14ac:dyDescent="0.25"/>
    <row r="12" spans="1:25" ht="15.6" x14ac:dyDescent="0.3">
      <c r="A12" s="1" t="s">
        <v>12</v>
      </c>
    </row>
    <row r="13" spans="1:25" ht="10.5" customHeight="1" x14ac:dyDescent="0.25"/>
    <row r="14" spans="1:25" s="11" customFormat="1" ht="15" customHeight="1" x14ac:dyDescent="0.25">
      <c r="A14" s="10" t="s">
        <v>13</v>
      </c>
      <c r="B14" s="11">
        <v>3721087.8669799999</v>
      </c>
      <c r="C14" s="11">
        <v>3545634.3550300002</v>
      </c>
      <c r="D14" s="11">
        <f t="shared" ref="D14:D23" si="0">B14-C14</f>
        <v>175453.51194999972</v>
      </c>
      <c r="E14" s="11">
        <f t="shared" ref="E14:E23" si="1">D14/C14*100</f>
        <v>4.9484378359853514</v>
      </c>
      <c r="G14" s="11">
        <v>2192073.7200799999</v>
      </c>
      <c r="H14" s="11">
        <v>1873258.5992399999</v>
      </c>
      <c r="I14" s="11">
        <f t="shared" ref="I14:I23" si="2">G14-H14</f>
        <v>318815.12083999999</v>
      </c>
      <c r="J14" s="11">
        <f t="shared" ref="J14:J23" si="3">I14/H14*100</f>
        <v>17.019279717672003</v>
      </c>
      <c r="L14" s="13">
        <v>1124049.9109999998</v>
      </c>
      <c r="M14" s="13">
        <v>989880.95326999994</v>
      </c>
      <c r="N14" s="13">
        <f t="shared" ref="N14:N23" si="4">L14-M14</f>
        <v>134168.95772999991</v>
      </c>
      <c r="O14" s="13">
        <f t="shared" ref="O14:O23" si="5">N14/M14*100</f>
        <v>13.554049836678086</v>
      </c>
      <c r="Q14" s="11">
        <v>1988551.4755099998</v>
      </c>
      <c r="R14" s="11">
        <v>1748059.2115</v>
      </c>
      <c r="S14" s="11">
        <f t="shared" ref="S14:S23" si="6">Q14-R14</f>
        <v>240492.26400999981</v>
      </c>
      <c r="T14" s="11">
        <f t="shared" ref="T14:T23" si="7">S14/R14*100</f>
        <v>13.757672647921046</v>
      </c>
      <c r="V14" s="11">
        <f t="shared" ref="V14:W19" si="8">+B14+G14+L14+Q14</f>
        <v>9025762.9735699985</v>
      </c>
      <c r="W14" s="11">
        <f t="shared" si="8"/>
        <v>8156833.1190399993</v>
      </c>
      <c r="X14" s="11">
        <f t="shared" ref="X14:X23" si="9">V14-W14</f>
        <v>868929.8545299992</v>
      </c>
      <c r="Y14" s="11">
        <f t="shared" ref="Y14:Y23" si="10">X14/W14*100</f>
        <v>10.65278450409521</v>
      </c>
    </row>
    <row r="15" spans="1:25" s="11" customFormat="1" ht="15" customHeight="1" x14ac:dyDescent="0.25">
      <c r="A15" s="15" t="s">
        <v>14</v>
      </c>
      <c r="B15" s="11">
        <v>47367.510580000002</v>
      </c>
      <c r="C15" s="11">
        <v>46077.888760000002</v>
      </c>
      <c r="D15" s="11">
        <f t="shared" si="0"/>
        <v>1289.6218200000003</v>
      </c>
      <c r="E15" s="11">
        <f t="shared" si="1"/>
        <v>2.7987866951046483</v>
      </c>
      <c r="G15" s="11">
        <v>39069.553079999998</v>
      </c>
      <c r="H15" s="11">
        <v>39143.095730000001</v>
      </c>
      <c r="I15" s="11">
        <f t="shared" si="2"/>
        <v>-73.54265000000305</v>
      </c>
      <c r="J15" s="11">
        <f t="shared" si="3"/>
        <v>-0.18788153728893392</v>
      </c>
      <c r="L15" s="13">
        <v>23285.552329999999</v>
      </c>
      <c r="M15" s="13">
        <v>22957.483130000001</v>
      </c>
      <c r="N15" s="13">
        <f t="shared" si="4"/>
        <v>328.06919999999809</v>
      </c>
      <c r="O15" s="13">
        <f t="shared" si="5"/>
        <v>1.4290294721867365</v>
      </c>
      <c r="Q15" s="11">
        <v>66193.36791999999</v>
      </c>
      <c r="R15" s="11">
        <v>60565.747010000006</v>
      </c>
      <c r="S15" s="11">
        <f t="shared" si="6"/>
        <v>5627.6209099999833</v>
      </c>
      <c r="T15" s="11">
        <f t="shared" si="7"/>
        <v>9.2917551385452359</v>
      </c>
      <c r="V15" s="11">
        <f t="shared" si="8"/>
        <v>175915.98390999998</v>
      </c>
      <c r="W15" s="11">
        <f t="shared" si="8"/>
        <v>168744.21463</v>
      </c>
      <c r="X15" s="11">
        <f t="shared" si="9"/>
        <v>7171.7692799999786</v>
      </c>
      <c r="Y15" s="11">
        <f t="shared" si="10"/>
        <v>4.2500830595735009</v>
      </c>
    </row>
    <row r="16" spans="1:25" s="11" customFormat="1" ht="15" customHeight="1" x14ac:dyDescent="0.25">
      <c r="A16" s="15" t="s">
        <v>15</v>
      </c>
      <c r="B16" s="11">
        <v>71825.131200000003</v>
      </c>
      <c r="C16" s="11">
        <v>89911.806000000011</v>
      </c>
      <c r="D16" s="11">
        <f t="shared" si="0"/>
        <v>-18086.674800000008</v>
      </c>
      <c r="E16" s="11">
        <f t="shared" si="1"/>
        <v>-20.116017689601303</v>
      </c>
      <c r="G16" s="11">
        <v>31945.20981</v>
      </c>
      <c r="H16" s="11">
        <v>40059.669600000001</v>
      </c>
      <c r="I16" s="11">
        <f t="shared" si="2"/>
        <v>-8114.4597900000008</v>
      </c>
      <c r="J16" s="11">
        <f t="shared" si="3"/>
        <v>-20.255932889671165</v>
      </c>
      <c r="L16" s="13">
        <v>19049.237759999996</v>
      </c>
      <c r="M16" s="13">
        <v>24183.966759999999</v>
      </c>
      <c r="N16" s="13">
        <f t="shared" si="4"/>
        <v>-5134.729000000003</v>
      </c>
      <c r="O16" s="13">
        <f t="shared" si="5"/>
        <v>-21.231955249346377</v>
      </c>
      <c r="Q16" s="11">
        <v>31787.167589999997</v>
      </c>
      <c r="R16" s="11">
        <v>39844.080919999993</v>
      </c>
      <c r="S16" s="11">
        <f t="shared" si="6"/>
        <v>-8056.9133299999958</v>
      </c>
      <c r="T16" s="11">
        <f t="shared" si="7"/>
        <v>-20.221104726137064</v>
      </c>
      <c r="V16" s="11">
        <f t="shared" si="8"/>
        <v>154606.74635999999</v>
      </c>
      <c r="W16" s="11">
        <f t="shared" si="8"/>
        <v>193999.52328000002</v>
      </c>
      <c r="X16" s="11">
        <f t="shared" si="9"/>
        <v>-39392.776920000033</v>
      </c>
      <c r="Y16" s="11">
        <f t="shared" si="10"/>
        <v>-20.30560501076301</v>
      </c>
    </row>
    <row r="17" spans="1:25" s="11" customFormat="1" ht="15" customHeight="1" x14ac:dyDescent="0.25">
      <c r="A17" s="15" t="s">
        <v>16</v>
      </c>
      <c r="B17" s="11">
        <v>347883.88962999999</v>
      </c>
      <c r="C17" s="11">
        <v>334413.76410999999</v>
      </c>
      <c r="D17" s="11">
        <f t="shared" si="0"/>
        <v>13470.125520000001</v>
      </c>
      <c r="E17" s="11">
        <f t="shared" si="1"/>
        <v>4.0279817895202488</v>
      </c>
      <c r="G17" s="11">
        <v>217916.67920000001</v>
      </c>
      <c r="H17" s="11">
        <v>157639.11645</v>
      </c>
      <c r="I17" s="11">
        <f t="shared" si="2"/>
        <v>60277.562750000012</v>
      </c>
      <c r="J17" s="11">
        <f t="shared" si="3"/>
        <v>38.237693858883596</v>
      </c>
      <c r="L17" s="13">
        <v>104694.52752999999</v>
      </c>
      <c r="M17" s="13">
        <v>87207.559770000007</v>
      </c>
      <c r="N17" s="13">
        <f t="shared" si="4"/>
        <v>17486.967759999985</v>
      </c>
      <c r="O17" s="13">
        <f t="shared" si="5"/>
        <v>20.052123699046124</v>
      </c>
      <c r="Q17" s="11">
        <v>188646.72339</v>
      </c>
      <c r="R17" s="11">
        <v>150097.05847999998</v>
      </c>
      <c r="S17" s="11">
        <f t="shared" si="6"/>
        <v>38549.664910000021</v>
      </c>
      <c r="T17" s="11">
        <f t="shared" si="7"/>
        <v>25.683158151388199</v>
      </c>
      <c r="V17" s="11">
        <f t="shared" si="8"/>
        <v>859141.81975000002</v>
      </c>
      <c r="W17" s="11">
        <f t="shared" si="8"/>
        <v>729357.49881000002</v>
      </c>
      <c r="X17" s="11">
        <f t="shared" si="9"/>
        <v>129784.32094000001</v>
      </c>
      <c r="Y17" s="11">
        <f t="shared" si="10"/>
        <v>17.794335583270563</v>
      </c>
    </row>
    <row r="18" spans="1:25" s="11" customFormat="1" ht="15" customHeight="1" x14ac:dyDescent="0.25">
      <c r="A18" s="15" t="s">
        <v>17</v>
      </c>
      <c r="B18" s="11">
        <v>702.98094999999989</v>
      </c>
      <c r="C18" s="11">
        <v>0.36201</v>
      </c>
      <c r="D18" s="11">
        <f t="shared" si="0"/>
        <v>702.61893999999984</v>
      </c>
      <c r="E18" s="11">
        <f t="shared" si="1"/>
        <v>194088.26827988174</v>
      </c>
      <c r="G18" s="11">
        <v>161.44443999999999</v>
      </c>
      <c r="H18" s="11">
        <v>1227.02199</v>
      </c>
      <c r="I18" s="11">
        <f t="shared" si="2"/>
        <v>-1065.57755</v>
      </c>
      <c r="J18" s="11">
        <f t="shared" si="3"/>
        <v>-86.842579732413753</v>
      </c>
      <c r="L18" s="13">
        <v>0</v>
      </c>
      <c r="M18" s="13">
        <v>0</v>
      </c>
      <c r="N18" s="13">
        <f t="shared" si="4"/>
        <v>0</v>
      </c>
      <c r="O18" s="11">
        <f>IFERROR(N18/M18*100,0)</f>
        <v>0</v>
      </c>
      <c r="Q18" s="11">
        <v>3.0080000000000003E-2</v>
      </c>
      <c r="R18" s="11">
        <v>0</v>
      </c>
      <c r="S18" s="11">
        <f t="shared" si="6"/>
        <v>3.0080000000000003E-2</v>
      </c>
      <c r="T18" s="11">
        <f>IFERROR(S18/R18*100,0)</f>
        <v>0</v>
      </c>
      <c r="V18" s="11">
        <f t="shared" si="8"/>
        <v>864.45546999999988</v>
      </c>
      <c r="W18" s="11">
        <f t="shared" si="8"/>
        <v>1227.384</v>
      </c>
      <c r="X18" s="11">
        <f t="shared" si="9"/>
        <v>-362.92853000000014</v>
      </c>
      <c r="Y18" s="11">
        <f t="shared" si="10"/>
        <v>-29.569273348846011</v>
      </c>
    </row>
    <row r="19" spans="1:25" s="11" customFormat="1" ht="15" customHeight="1" x14ac:dyDescent="0.25">
      <c r="A19" s="16" t="s">
        <v>18</v>
      </c>
      <c r="B19" s="11">
        <v>2292.9661599999999</v>
      </c>
      <c r="C19" s="11">
        <v>56895.266759999999</v>
      </c>
      <c r="D19" s="11">
        <f t="shared" si="0"/>
        <v>-54602.300600000002</v>
      </c>
      <c r="E19" s="11">
        <f t="shared" si="1"/>
        <v>-95.969847246393343</v>
      </c>
      <c r="G19" s="11">
        <v>0</v>
      </c>
      <c r="H19" s="11">
        <v>0</v>
      </c>
      <c r="I19" s="11">
        <f t="shared" si="2"/>
        <v>0</v>
      </c>
      <c r="J19" s="11">
        <f>IFERROR(I19/H19*100,0)</f>
        <v>0</v>
      </c>
      <c r="L19" s="13">
        <v>0</v>
      </c>
      <c r="M19" s="13">
        <v>0</v>
      </c>
      <c r="N19" s="13">
        <f t="shared" si="4"/>
        <v>0</v>
      </c>
      <c r="O19" s="11">
        <f>IFERROR(N19/M19*100,0)</f>
        <v>0</v>
      </c>
      <c r="Q19" s="11">
        <v>376.77075000000002</v>
      </c>
      <c r="R19" s="11">
        <v>848.16951999999992</v>
      </c>
      <c r="S19" s="11">
        <f t="shared" si="6"/>
        <v>-471.3987699999999</v>
      </c>
      <c r="T19" s="11">
        <f t="shared" si="7"/>
        <v>-55.578367164148965</v>
      </c>
      <c r="V19" s="11">
        <f t="shared" si="8"/>
        <v>2669.7369100000001</v>
      </c>
      <c r="W19" s="11">
        <f t="shared" si="8"/>
        <v>57743.436280000002</v>
      </c>
      <c r="X19" s="11">
        <f t="shared" si="9"/>
        <v>-55073.699370000002</v>
      </c>
      <c r="Y19" s="11">
        <f t="shared" si="10"/>
        <v>-95.376553454397225</v>
      </c>
    </row>
    <row r="20" spans="1:25" s="11" customFormat="1" ht="15" customHeight="1" x14ac:dyDescent="0.25">
      <c r="A20" s="15" t="s">
        <v>19</v>
      </c>
      <c r="B20" s="11">
        <f>+B14-B15-B16-B17-B18-B19</f>
        <v>3251015.3884599996</v>
      </c>
      <c r="C20" s="11">
        <f>+C14-C15-C16-C17-C18-C19</f>
        <v>3018335.2673900006</v>
      </c>
      <c r="D20" s="11">
        <f t="shared" si="0"/>
        <v>232680.12106999895</v>
      </c>
      <c r="E20" s="11">
        <f t="shared" si="1"/>
        <v>7.7088891874891319</v>
      </c>
      <c r="G20" s="11">
        <f>+G14-G15-G16-G17-G18-G19</f>
        <v>1902980.8335499999</v>
      </c>
      <c r="H20" s="11">
        <f>+H14-H15-H16-H17-H18-H19</f>
        <v>1635189.6954699999</v>
      </c>
      <c r="I20" s="11">
        <f t="shared" si="2"/>
        <v>267791.13807999995</v>
      </c>
      <c r="J20" s="11">
        <f t="shared" si="3"/>
        <v>16.376762819743014</v>
      </c>
      <c r="L20" s="13">
        <f>+L14-L15-L16-L17-L18-L19</f>
        <v>977020.59337999986</v>
      </c>
      <c r="M20" s="13">
        <f>+M14-M15-M16-M17-M18-M19</f>
        <v>855531.94360999996</v>
      </c>
      <c r="N20" s="13">
        <f t="shared" si="4"/>
        <v>121488.6497699999</v>
      </c>
      <c r="O20" s="13">
        <f t="shared" si="5"/>
        <v>14.200363958050097</v>
      </c>
      <c r="Q20" s="11">
        <f>+Q14-Q15-Q16-Q17-Q18-Q19</f>
        <v>1701547.4157799999</v>
      </c>
      <c r="R20" s="11">
        <f>+R14-R15-R16-R17-R18-R19</f>
        <v>1496704.1555699999</v>
      </c>
      <c r="S20" s="11">
        <f t="shared" si="6"/>
        <v>204843.26020999998</v>
      </c>
      <c r="T20" s="11">
        <f t="shared" si="7"/>
        <v>13.68628926749977</v>
      </c>
      <c r="V20" s="11">
        <f>+V14-V15-V16-V17-V18-V19</f>
        <v>7832564.2311699977</v>
      </c>
      <c r="W20" s="11">
        <f>+W14-W15-W16-W17-W18-W19</f>
        <v>7005761.0620399993</v>
      </c>
      <c r="X20" s="11">
        <f t="shared" si="9"/>
        <v>826803.16912999842</v>
      </c>
      <c r="Y20" s="11">
        <f t="shared" si="10"/>
        <v>11.801760890903729</v>
      </c>
    </row>
    <row r="21" spans="1:25" s="11" customFormat="1" ht="15" customHeight="1" x14ac:dyDescent="0.25">
      <c r="A21" s="15" t="s">
        <v>20</v>
      </c>
      <c r="B21" s="11">
        <v>79007.646150000015</v>
      </c>
      <c r="C21" s="11">
        <v>80348.194910000006</v>
      </c>
      <c r="D21" s="11">
        <f t="shared" si="0"/>
        <v>-1340.5487599999906</v>
      </c>
      <c r="E21" s="11">
        <f t="shared" si="1"/>
        <v>-1.6684242396504019</v>
      </c>
      <c r="G21" s="11">
        <v>51169.610289999997</v>
      </c>
      <c r="H21" s="11">
        <v>51002.73201</v>
      </c>
      <c r="I21" s="11">
        <f t="shared" si="2"/>
        <v>166.87827999999718</v>
      </c>
      <c r="J21" s="11">
        <f t="shared" si="3"/>
        <v>0.32719478628571835</v>
      </c>
      <c r="L21" s="13">
        <v>17307.541069999999</v>
      </c>
      <c r="M21" s="13">
        <v>16298.58518</v>
      </c>
      <c r="N21" s="13">
        <f t="shared" si="4"/>
        <v>1008.9558899999993</v>
      </c>
      <c r="O21" s="13">
        <f t="shared" si="5"/>
        <v>6.1904507591130633</v>
      </c>
      <c r="Q21" s="11">
        <v>18492.737690000002</v>
      </c>
      <c r="R21" s="11">
        <v>19657.610829999998</v>
      </c>
      <c r="S21" s="11">
        <f t="shared" si="6"/>
        <v>-1164.8731399999961</v>
      </c>
      <c r="T21" s="11">
        <f t="shared" si="7"/>
        <v>-5.9258123994511704</v>
      </c>
      <c r="V21" s="11">
        <f>+B21+G21+L21+Q21</f>
        <v>165977.53520000001</v>
      </c>
      <c r="W21" s="11">
        <f>+C21+H21+M21+R21</f>
        <v>167307.12292999998</v>
      </c>
      <c r="X21" s="11">
        <f t="shared" si="9"/>
        <v>-1329.5877299999702</v>
      </c>
      <c r="Y21" s="11">
        <f t="shared" si="10"/>
        <v>-0.79469881898349271</v>
      </c>
    </row>
    <row r="22" spans="1:25" s="11" customFormat="1" ht="15" customHeight="1" x14ac:dyDescent="0.25">
      <c r="A22" s="15" t="s">
        <v>21</v>
      </c>
      <c r="B22" s="11">
        <f>+B20+B21</f>
        <v>3330023.0346099995</v>
      </c>
      <c r="C22" s="11">
        <f>+C20+C21</f>
        <v>3098683.4623000007</v>
      </c>
      <c r="D22" s="11">
        <f t="shared" si="0"/>
        <v>231339.5723099988</v>
      </c>
      <c r="E22" s="11">
        <f t="shared" si="1"/>
        <v>7.465737469624818</v>
      </c>
      <c r="G22" s="11">
        <f>+G20+G21</f>
        <v>1954150.4438399998</v>
      </c>
      <c r="H22" s="11">
        <f>+H20+H21</f>
        <v>1686192.4274799998</v>
      </c>
      <c r="I22" s="11">
        <f t="shared" si="2"/>
        <v>267958.01636000001</v>
      </c>
      <c r="J22" s="11">
        <f t="shared" si="3"/>
        <v>15.891307065140897</v>
      </c>
      <c r="L22" s="13">
        <f>+L20+L21</f>
        <v>994328.1344499999</v>
      </c>
      <c r="M22" s="13">
        <f>+M20+M21</f>
        <v>871830.52879000001</v>
      </c>
      <c r="N22" s="13">
        <f t="shared" si="4"/>
        <v>122497.60565999988</v>
      </c>
      <c r="O22" s="13">
        <f t="shared" si="5"/>
        <v>14.050621263516936</v>
      </c>
      <c r="Q22" s="11">
        <f>+Q20+Q21</f>
        <v>1720040.15347</v>
      </c>
      <c r="R22" s="11">
        <f>+R20+R21</f>
        <v>1516361.7663999998</v>
      </c>
      <c r="S22" s="11">
        <f t="shared" si="6"/>
        <v>203678.38707000017</v>
      </c>
      <c r="T22" s="11">
        <f t="shared" si="7"/>
        <v>13.432044488536121</v>
      </c>
      <c r="V22" s="11">
        <f>+V20+V21</f>
        <v>7998541.7663699975</v>
      </c>
      <c r="W22" s="11">
        <f>+W20+W21</f>
        <v>7173068.1849699989</v>
      </c>
      <c r="X22" s="11">
        <f t="shared" si="9"/>
        <v>825473.58139999863</v>
      </c>
      <c r="Y22" s="11">
        <f t="shared" si="10"/>
        <v>11.507956708534357</v>
      </c>
    </row>
    <row r="23" spans="1:25" s="11" customFormat="1" ht="15" customHeight="1" x14ac:dyDescent="0.25">
      <c r="A23" s="15" t="s">
        <v>22</v>
      </c>
      <c r="B23" s="11">
        <v>3309339.7487300001</v>
      </c>
      <c r="C23" s="11">
        <v>3155087.8845300004</v>
      </c>
      <c r="D23" s="11">
        <f t="shared" si="0"/>
        <v>154251.86419999972</v>
      </c>
      <c r="E23" s="11">
        <f t="shared" si="1"/>
        <v>4.888987877527156</v>
      </c>
      <c r="G23" s="11">
        <v>1692611.5473</v>
      </c>
      <c r="H23" s="11">
        <v>1524076.5583500001</v>
      </c>
      <c r="I23" s="11">
        <f t="shared" si="2"/>
        <v>168534.98894999991</v>
      </c>
      <c r="J23" s="11">
        <f t="shared" si="3"/>
        <v>11.058170800321195</v>
      </c>
      <c r="L23" s="13">
        <v>915092.67662000004</v>
      </c>
      <c r="M23" s="13">
        <v>894992.51922999998</v>
      </c>
      <c r="N23" s="13">
        <f t="shared" si="4"/>
        <v>20100.157390000066</v>
      </c>
      <c r="O23" s="13">
        <f t="shared" si="5"/>
        <v>2.2458464130284668</v>
      </c>
      <c r="Q23" s="11">
        <v>1438492.54956</v>
      </c>
      <c r="R23" s="11">
        <v>1304074.3866600001</v>
      </c>
      <c r="S23" s="11">
        <f t="shared" si="6"/>
        <v>134418.16289999988</v>
      </c>
      <c r="T23" s="11">
        <f t="shared" si="7"/>
        <v>10.307553332465348</v>
      </c>
      <c r="V23" s="11">
        <f>+B23+G23+L23+Q23</f>
        <v>7355536.5222100001</v>
      </c>
      <c r="W23" s="11">
        <f>+C23+H23+M23+R23</f>
        <v>6878231.348770001</v>
      </c>
      <c r="X23" s="11">
        <f t="shared" si="9"/>
        <v>477305.17343999911</v>
      </c>
      <c r="Y23" s="11">
        <f t="shared" si="10"/>
        <v>6.9393591061073163</v>
      </c>
    </row>
    <row r="24" spans="1:25" s="11" customFormat="1" ht="15" customHeight="1" x14ac:dyDescent="0.25">
      <c r="A24" s="15" t="s">
        <v>23</v>
      </c>
      <c r="B24" s="11">
        <f>ROUND((B23/B22*100),0)</f>
        <v>99</v>
      </c>
      <c r="C24" s="11">
        <f>ROUND((C23/C22*100),0)</f>
        <v>102</v>
      </c>
      <c r="D24" s="15" t="s">
        <v>24</v>
      </c>
      <c r="E24" s="11">
        <f>B24-C24</f>
        <v>-3</v>
      </c>
      <c r="I24" s="15" t="s">
        <v>24</v>
      </c>
      <c r="J24" s="11">
        <f>G24-H24</f>
        <v>0</v>
      </c>
      <c r="L24" s="13">
        <f>ROUND((L23/L22*100),0)</f>
        <v>92</v>
      </c>
      <c r="M24" s="13">
        <f>ROUND((M23/M22*100),0)</f>
        <v>103</v>
      </c>
      <c r="N24" s="28" t="s">
        <v>24</v>
      </c>
      <c r="O24" s="13">
        <f>L24-M24</f>
        <v>-11</v>
      </c>
      <c r="Q24" s="11">
        <f>ROUND((Q23/Q22*100),0)</f>
        <v>84</v>
      </c>
      <c r="R24" s="11">
        <f>ROUND((R23/R22*100),0)</f>
        <v>86</v>
      </c>
      <c r="S24" s="15" t="s">
        <v>24</v>
      </c>
      <c r="T24" s="11">
        <f>Q24-R24</f>
        <v>-2</v>
      </c>
      <c r="V24" s="11">
        <f>ROUND((V23/V22*100),0)</f>
        <v>92</v>
      </c>
      <c r="W24" s="11">
        <f>ROUND((W23/W22*100),0)</f>
        <v>96</v>
      </c>
      <c r="X24" s="15" t="s">
        <v>24</v>
      </c>
      <c r="Y24" s="11">
        <f>V24-W24</f>
        <v>-4</v>
      </c>
    </row>
    <row r="25" spans="1:25" s="11" customFormat="1" ht="15" customHeight="1" x14ac:dyDescent="0.25">
      <c r="A25" s="15" t="s">
        <v>25</v>
      </c>
      <c r="B25" s="11">
        <v>213055.25095999998</v>
      </c>
      <c r="C25" s="11">
        <v>171499.03250999999</v>
      </c>
      <c r="D25" s="11">
        <f>B25-C25</f>
        <v>41556.218449999986</v>
      </c>
      <c r="E25" s="11">
        <f>D25/C25*100</f>
        <v>24.231167862464105</v>
      </c>
      <c r="G25" s="11">
        <v>185605.68258000002</v>
      </c>
      <c r="H25" s="11">
        <v>131367.55682999999</v>
      </c>
      <c r="I25" s="11">
        <f>G25-H25</f>
        <v>54238.125750000036</v>
      </c>
      <c r="J25" s="11">
        <f>I25/H25*100</f>
        <v>41.287306439129765</v>
      </c>
      <c r="L25" s="13">
        <v>70695.067909999998</v>
      </c>
      <c r="M25" s="13">
        <v>69380.199819999994</v>
      </c>
      <c r="N25" s="13">
        <f>L25-M25</f>
        <v>1314.8680900000036</v>
      </c>
      <c r="O25" s="13">
        <f>N25/M25*100</f>
        <v>1.8951633079917578</v>
      </c>
      <c r="Q25" s="11">
        <v>189953.29576000001</v>
      </c>
      <c r="R25" s="11">
        <v>168056.47829</v>
      </c>
      <c r="S25" s="11">
        <f>Q25-R25</f>
        <v>21896.817470000009</v>
      </c>
      <c r="T25" s="11">
        <f>S25/R25*100</f>
        <v>13.029439681709047</v>
      </c>
      <c r="V25" s="11">
        <f>+B25+G25+L25+Q25</f>
        <v>659309.29720999999</v>
      </c>
      <c r="W25" s="11">
        <f>+C25+H25+M25+R25</f>
        <v>540303.26744999993</v>
      </c>
      <c r="X25" s="11">
        <f>V25-W25</f>
        <v>119006.02976000006</v>
      </c>
      <c r="Y25" s="11">
        <f>X25/W25*100</f>
        <v>22.025783838335382</v>
      </c>
    </row>
    <row r="26" spans="1:25" s="11" customFormat="1" ht="15" customHeight="1" x14ac:dyDescent="0.25">
      <c r="A26" s="15" t="s">
        <v>23</v>
      </c>
      <c r="B26" s="11">
        <f>ROUND((B25/B22*100),0)</f>
        <v>6</v>
      </c>
      <c r="C26" s="11">
        <f>ROUND((C25/C22*100),0)</f>
        <v>6</v>
      </c>
      <c r="E26" s="11">
        <f>B26-C26</f>
        <v>0</v>
      </c>
      <c r="G26" s="11">
        <f>ROUND((G25/G22*100),0)</f>
        <v>9</v>
      </c>
      <c r="H26" s="11">
        <f>ROUND((H25/H22*100),0)</f>
        <v>8</v>
      </c>
      <c r="J26" s="11">
        <f>G26-H26</f>
        <v>1</v>
      </c>
      <c r="L26" s="11">
        <f>ROUND((L25/L22*100),0)</f>
        <v>7</v>
      </c>
      <c r="M26" s="13">
        <f>ROUND((M25/M22*100),0)</f>
        <v>8</v>
      </c>
      <c r="N26" s="13"/>
      <c r="O26" s="13">
        <f>L26-M26</f>
        <v>-1</v>
      </c>
      <c r="Q26" s="11">
        <f>ROUND((Q25/Q22*100),0)</f>
        <v>11</v>
      </c>
      <c r="R26" s="11">
        <f>ROUND((R25/R22*100),0)</f>
        <v>11</v>
      </c>
      <c r="T26" s="11">
        <f>Q26-R26</f>
        <v>0</v>
      </c>
      <c r="V26" s="11">
        <f>ROUND((V25/V22*100),0)</f>
        <v>8</v>
      </c>
      <c r="W26" s="11">
        <f>ROUND((W25/W22*100),0)</f>
        <v>8</v>
      </c>
      <c r="Y26" s="11">
        <f>V26-W26</f>
        <v>0</v>
      </c>
    </row>
    <row r="27" spans="1:25" s="11" customFormat="1" ht="15" customHeight="1" x14ac:dyDescent="0.25">
      <c r="A27" s="15" t="s">
        <v>26</v>
      </c>
      <c r="B27" s="11">
        <f>+B22-B23-B25</f>
        <v>-192371.96508000058</v>
      </c>
      <c r="C27" s="11">
        <f>+C22-C23-C25</f>
        <v>-227903.45473999967</v>
      </c>
      <c r="D27" s="11">
        <f>B27-C27</f>
        <v>35531.48965999909</v>
      </c>
      <c r="E27" s="11">
        <f>D27/C27*100</f>
        <v>-15.590588436026417</v>
      </c>
      <c r="G27" s="11">
        <f>+G22-G23-G25</f>
        <v>75933.213959999848</v>
      </c>
      <c r="H27" s="11">
        <f>+H22-H23-H25</f>
        <v>30748.312299999787</v>
      </c>
      <c r="I27" s="11">
        <f>G27-H27</f>
        <v>45184.901660000061</v>
      </c>
      <c r="J27" s="11">
        <f>I27/H27*100</f>
        <v>146.95083495688436</v>
      </c>
      <c r="L27" s="13">
        <f>+L22-L23-L25</f>
        <v>8540.3899199998559</v>
      </c>
      <c r="M27" s="13">
        <f>+M22-M23-M25</f>
        <v>-92542.190259999959</v>
      </c>
      <c r="N27" s="13">
        <f>L27-M27</f>
        <v>101082.58017999982</v>
      </c>
      <c r="O27" s="13">
        <f>N27/M27*100</f>
        <v>-109.22864468196114</v>
      </c>
      <c r="Q27" s="11">
        <f>+Q22-Q23-Q25</f>
        <v>91594.308150000055</v>
      </c>
      <c r="R27" s="11">
        <f>+R22-R23-R25</f>
        <v>44230.901449999772</v>
      </c>
      <c r="S27" s="11">
        <f>Q27-R27</f>
        <v>47363.406700000283</v>
      </c>
      <c r="T27" s="11">
        <f>S27/R27*100</f>
        <v>107.08216461186441</v>
      </c>
      <c r="V27" s="11">
        <f>+V22-V23-V25</f>
        <v>-16304.053050002549</v>
      </c>
      <c r="W27" s="11">
        <f>+W22-W23-W25</f>
        <v>-245466.431250002</v>
      </c>
      <c r="X27" s="11">
        <f>V27-W27</f>
        <v>229162.37819999945</v>
      </c>
      <c r="Y27" s="11">
        <f>X27/W27*100</f>
        <v>-93.357929649697297</v>
      </c>
    </row>
    <row r="28" spans="1:25" s="11" customFormat="1" ht="15" customHeight="1" x14ac:dyDescent="0.25">
      <c r="A28" s="15" t="s">
        <v>27</v>
      </c>
      <c r="B28" s="11">
        <v>55479.49381</v>
      </c>
      <c r="C28" s="11">
        <v>43287.769289999997</v>
      </c>
      <c r="D28" s="11">
        <f>B28-C28</f>
        <v>12191.724520000003</v>
      </c>
      <c r="E28" s="11">
        <f>D28/C28*100</f>
        <v>28.164363098323115</v>
      </c>
      <c r="G28" s="11">
        <v>66473.336460000006</v>
      </c>
      <c r="H28" s="11">
        <v>24851.246910000002</v>
      </c>
      <c r="I28" s="11">
        <f>G28-H28</f>
        <v>41622.089550000004</v>
      </c>
      <c r="J28" s="11">
        <f>I28/H28*100</f>
        <v>167.48491414027001</v>
      </c>
      <c r="L28" s="13">
        <v>10556.022789999999</v>
      </c>
      <c r="M28" s="13">
        <v>10611.319309999999</v>
      </c>
      <c r="N28" s="13">
        <f>L28-M28</f>
        <v>-55.296519999999873</v>
      </c>
      <c r="O28" s="13">
        <f>N28/M28*100</f>
        <v>-0.52110881205779003</v>
      </c>
      <c r="Q28" s="11">
        <v>41923.568320000006</v>
      </c>
      <c r="R28" s="11">
        <v>30866.163540000001</v>
      </c>
      <c r="S28" s="11">
        <f>Q28-R28</f>
        <v>11057.404780000004</v>
      </c>
      <c r="T28" s="11">
        <f>S28/R28*100</f>
        <v>35.823709563614926</v>
      </c>
      <c r="V28" s="11">
        <f>+B28+G28+L28+Q28</f>
        <v>174432.42138000001</v>
      </c>
      <c r="W28" s="11">
        <f>+C28+H28+M28+R28</f>
        <v>109616.49905000001</v>
      </c>
      <c r="X28" s="11">
        <f>V28-W28</f>
        <v>64815.922330000001</v>
      </c>
      <c r="Y28" s="11">
        <f>X28/W28*100</f>
        <v>59.129713949754169</v>
      </c>
    </row>
    <row r="29" spans="1:25" s="11" customFormat="1" ht="15" customHeight="1" x14ac:dyDescent="0.25">
      <c r="A29" s="15" t="s">
        <v>28</v>
      </c>
      <c r="B29" s="11">
        <v>6197.9102299999995</v>
      </c>
      <c r="C29" s="11">
        <v>2448.9911299999999</v>
      </c>
      <c r="D29" s="11">
        <f>B29-C29</f>
        <v>3748.9190999999996</v>
      </c>
      <c r="E29" s="11">
        <f>D29/C29*100</f>
        <v>153.0801420256675</v>
      </c>
      <c r="G29" s="11">
        <v>1759.8090099999999</v>
      </c>
      <c r="H29" s="11">
        <v>2000.4789900000001</v>
      </c>
      <c r="I29" s="11">
        <f>G29-H29</f>
        <v>-240.66998000000012</v>
      </c>
      <c r="J29" s="11">
        <f>I29/H29*100</f>
        <v>-12.030617727207428</v>
      </c>
      <c r="L29" s="13">
        <v>9450.7181600000004</v>
      </c>
      <c r="M29" s="13">
        <v>14451.897359999999</v>
      </c>
      <c r="N29" s="13">
        <f>L29-M29</f>
        <v>-5001.1791999999987</v>
      </c>
      <c r="O29" s="13">
        <f>N29/M29*100</f>
        <v>-34.605692771125511</v>
      </c>
      <c r="Q29" s="11">
        <v>14178.98702</v>
      </c>
      <c r="R29" s="11">
        <v>10306.27563</v>
      </c>
      <c r="S29" s="11">
        <f>Q29-R29</f>
        <v>3872.7113900000004</v>
      </c>
      <c r="T29" s="11">
        <f>S29/R29*100</f>
        <v>37.576245086315438</v>
      </c>
      <c r="V29" s="11">
        <f>+B29+G29+L29+Q29</f>
        <v>31587.424419999999</v>
      </c>
      <c r="W29" s="11">
        <f>+C29+H29+M29+R29</f>
        <v>29207.643110000001</v>
      </c>
      <c r="X29" s="11">
        <f>V29-W29</f>
        <v>2379.7813099999985</v>
      </c>
      <c r="Y29" s="11">
        <f>X29/W29*100</f>
        <v>8.1478033028458157</v>
      </c>
    </row>
    <row r="30" spans="1:25" s="11" customFormat="1" ht="15" customHeight="1" x14ac:dyDescent="0.25">
      <c r="A30" s="15" t="s">
        <v>29</v>
      </c>
      <c r="B30" s="11">
        <f>+B27-B28-B29</f>
        <v>-254049.3691200006</v>
      </c>
      <c r="C30" s="11">
        <f>+C27-C28-C29</f>
        <v>-273640.21515999967</v>
      </c>
      <c r="D30" s="11">
        <f>B30-C30</f>
        <v>19590.846039999073</v>
      </c>
      <c r="E30" s="11">
        <f>D30/C30*100</f>
        <v>-7.1593446264994878</v>
      </c>
      <c r="G30" s="11">
        <f>+G27-G28-G29</f>
        <v>7700.0684899998423</v>
      </c>
      <c r="H30" s="11">
        <f>+H27-H28-H29</f>
        <v>3896.586399999785</v>
      </c>
      <c r="I30" s="11">
        <f>G30-H30</f>
        <v>3803.4820900000573</v>
      </c>
      <c r="J30" s="11">
        <f>I30/H30*100</f>
        <v>97.610618617368957</v>
      </c>
      <c r="L30" s="13">
        <f>+L27-L28-L29</f>
        <v>-11466.351030000144</v>
      </c>
      <c r="M30" s="13">
        <f>+M27-M28-M29</f>
        <v>-117605.40692999997</v>
      </c>
      <c r="N30" s="13">
        <f>L30-M30</f>
        <v>106139.05589999983</v>
      </c>
      <c r="O30" s="13">
        <f>N30/M30*100</f>
        <v>-90.25014977685079</v>
      </c>
      <c r="Q30" s="11">
        <f>+Q27-Q28-Q29</f>
        <v>35491.752810000049</v>
      </c>
      <c r="R30" s="11">
        <f>+R27-R28-R29</f>
        <v>3058.4622799997705</v>
      </c>
      <c r="S30" s="11">
        <f>Q30-R30</f>
        <v>32433.290530000279</v>
      </c>
      <c r="T30" s="11">
        <f>S30/R30*100</f>
        <v>1060.4443527746471</v>
      </c>
      <c r="V30" s="11">
        <f>+V27-V28-V29</f>
        <v>-222323.89885000256</v>
      </c>
      <c r="W30" s="11">
        <f>+W27-W28-W29</f>
        <v>-384290.57341000199</v>
      </c>
      <c r="X30" s="11">
        <f>V30-W30</f>
        <v>161966.67455999943</v>
      </c>
      <c r="Y30" s="11">
        <f>X30/W30*100</f>
        <v>-42.14692885198518</v>
      </c>
    </row>
    <row r="31" spans="1:25" s="11" customFormat="1" ht="15" customHeight="1" x14ac:dyDescent="0.25">
      <c r="A31" s="15" t="s">
        <v>23</v>
      </c>
      <c r="B31" s="11">
        <f>ROUND((B30/B22*100),0)</f>
        <v>-8</v>
      </c>
      <c r="C31" s="11">
        <f>ROUND((C30/C22*100),0)</f>
        <v>-9</v>
      </c>
      <c r="E31" s="11">
        <f>B31-C31</f>
        <v>1</v>
      </c>
      <c r="G31" s="11">
        <f>ROUND((G30/G22*100),0)</f>
        <v>0</v>
      </c>
      <c r="H31" s="11">
        <f>ROUND((H30/H22*100),0)</f>
        <v>0</v>
      </c>
      <c r="J31" s="11">
        <f>G31-H31</f>
        <v>0</v>
      </c>
      <c r="L31" s="13">
        <f>ROUND((L30/L22*100),0)</f>
        <v>-1</v>
      </c>
      <c r="M31" s="13">
        <f>ROUND((M30/M22*100),0)</f>
        <v>-13</v>
      </c>
      <c r="N31" s="13"/>
      <c r="O31" s="13">
        <f>L31-M31</f>
        <v>12</v>
      </c>
      <c r="Q31" s="11">
        <f>ROUND((Q30/Q22*100),0)</f>
        <v>2</v>
      </c>
      <c r="R31" s="11">
        <f>ROUND((R30/R22*100),0)</f>
        <v>0</v>
      </c>
      <c r="T31" s="11">
        <f>Q31-R31</f>
        <v>2</v>
      </c>
      <c r="V31" s="11">
        <f>ROUND((V30/V22*100),0)</f>
        <v>-3</v>
      </c>
      <c r="W31" s="11">
        <f>ROUND((W30/W22*100),0)</f>
        <v>-5</v>
      </c>
      <c r="Y31" s="11">
        <f>V31-W31</f>
        <v>2</v>
      </c>
    </row>
    <row r="32" spans="1:25" s="11" customFormat="1" ht="15" customHeight="1" x14ac:dyDescent="0.25">
      <c r="A32" s="15" t="s">
        <v>30</v>
      </c>
      <c r="B32" s="11">
        <v>506.64497999999998</v>
      </c>
      <c r="C32" s="11">
        <v>582.45342000000005</v>
      </c>
      <c r="D32" s="11">
        <f>B32-C32</f>
        <v>-75.808440000000076</v>
      </c>
      <c r="E32" s="11">
        <f>D32/C32*100</f>
        <v>-13.015365245859501</v>
      </c>
      <c r="G32" s="11">
        <v>1348.0773800000002</v>
      </c>
      <c r="H32" s="11">
        <v>974.15081000000009</v>
      </c>
      <c r="I32" s="11">
        <f>G32-H32</f>
        <v>373.92657000000008</v>
      </c>
      <c r="J32" s="11">
        <f>I32/H32*100</f>
        <v>38.384874925064224</v>
      </c>
      <c r="L32" s="13">
        <v>206.80833999999999</v>
      </c>
      <c r="M32" s="13">
        <v>301.45875000000001</v>
      </c>
      <c r="N32" s="13">
        <f>L32-M32</f>
        <v>-94.650410000000022</v>
      </c>
      <c r="O32" s="13">
        <f>N32/M32*100</f>
        <v>-31.39746648587909</v>
      </c>
      <c r="Q32" s="11">
        <v>619.55111999999997</v>
      </c>
      <c r="R32" s="11">
        <v>464.60846999999995</v>
      </c>
      <c r="S32" s="11">
        <f>Q32-R32</f>
        <v>154.94265000000001</v>
      </c>
      <c r="T32" s="11">
        <f>S32/R32*100</f>
        <v>33.349079925297112</v>
      </c>
      <c r="V32" s="11">
        <f>+B32+G32+L32+Q32</f>
        <v>2681.0818200000003</v>
      </c>
      <c r="W32" s="11">
        <f>+C32+H32+M32+R32</f>
        <v>2322.6714500000003</v>
      </c>
      <c r="X32" s="11">
        <f>V32-W32</f>
        <v>358.41037000000006</v>
      </c>
      <c r="Y32" s="11">
        <f>X32/W32*100</f>
        <v>15.430954300488775</v>
      </c>
    </row>
    <row r="33" spans="1:25" s="11" customFormat="1" ht="15" customHeight="1" x14ac:dyDescent="0.25">
      <c r="A33" s="15" t="s">
        <v>31</v>
      </c>
      <c r="B33" s="11">
        <f>+B30-B32</f>
        <v>-254556.01410000061</v>
      </c>
      <c r="C33" s="11">
        <f>+C30-C32</f>
        <v>-274222.66857999965</v>
      </c>
      <c r="D33" s="11">
        <f>B33-C33</f>
        <v>19666.654479999037</v>
      </c>
      <c r="E33" s="11">
        <f>D33/C33*100</f>
        <v>-7.1717829097931176</v>
      </c>
      <c r="G33" s="11">
        <f>+G30-G32</f>
        <v>6351.9911099998426</v>
      </c>
      <c r="H33" s="11">
        <f>+H30-H32</f>
        <v>2922.435589999785</v>
      </c>
      <c r="I33" s="11">
        <f>G33-H33</f>
        <v>3429.5555200000576</v>
      </c>
      <c r="J33" s="11">
        <f>I33/H33*100</f>
        <v>117.35264694064003</v>
      </c>
      <c r="L33" s="13">
        <f>+L30-L32</f>
        <v>-11673.159370000143</v>
      </c>
      <c r="M33" s="13">
        <f>+M30-M32</f>
        <v>-117906.86567999997</v>
      </c>
      <c r="N33" s="13">
        <f>L33-M33</f>
        <v>106233.70630999983</v>
      </c>
      <c r="O33" s="13">
        <f>N33/M33*100</f>
        <v>-90.09967799357743</v>
      </c>
      <c r="Q33" s="11">
        <f>+Q30-Q32</f>
        <v>34872.201690000053</v>
      </c>
      <c r="R33" s="11">
        <f>+R30-R32</f>
        <v>2593.8538099997704</v>
      </c>
      <c r="S33" s="11">
        <f>Q33-R33</f>
        <v>32278.347880000281</v>
      </c>
      <c r="T33" s="11">
        <f>S33/R33*100</f>
        <v>1244.4166188380193</v>
      </c>
      <c r="V33" s="11">
        <f>+V30-V32</f>
        <v>-225004.98067000255</v>
      </c>
      <c r="W33" s="11">
        <f>+W30-W32</f>
        <v>-386613.24486000201</v>
      </c>
      <c r="X33" s="11">
        <f>V33-W33</f>
        <v>161608.26418999946</v>
      </c>
      <c r="Y33" s="11">
        <f>X33/W33*100</f>
        <v>-41.801015960671506</v>
      </c>
    </row>
    <row r="34" spans="1:25" s="11" customFormat="1" ht="15" customHeight="1" x14ac:dyDescent="0.25">
      <c r="A34" s="15" t="s">
        <v>23</v>
      </c>
      <c r="B34" s="11">
        <f>ROUND((B33/B22*100),0)</f>
        <v>-8</v>
      </c>
      <c r="C34" s="11">
        <f>ROUND((C33/C22*100),0)</f>
        <v>-9</v>
      </c>
      <c r="E34" s="11">
        <f>B34-C34</f>
        <v>1</v>
      </c>
      <c r="G34" s="11">
        <f>ROUND((G33/G22*100),0)</f>
        <v>0</v>
      </c>
      <c r="H34" s="11">
        <f>ROUND((H33/H22*100),0)</f>
        <v>0</v>
      </c>
      <c r="J34" s="11">
        <f>G34-H34</f>
        <v>0</v>
      </c>
      <c r="L34" s="13">
        <f>ROUND((L33/L22*100),0)</f>
        <v>-1</v>
      </c>
      <c r="M34" s="13">
        <f>ROUND((M33/M22*100),0)</f>
        <v>-14</v>
      </c>
      <c r="N34" s="13"/>
      <c r="O34" s="13">
        <f>L34-M34</f>
        <v>13</v>
      </c>
      <c r="Q34" s="11">
        <f>ROUND((Q33/Q22*100),0)</f>
        <v>2</v>
      </c>
      <c r="R34" s="11">
        <f>ROUND((R33/R22*100),0)</f>
        <v>0</v>
      </c>
      <c r="T34" s="11">
        <f>Q34-R34</f>
        <v>2</v>
      </c>
      <c r="V34" s="11">
        <f>ROUND((V33/V22*100),0)</f>
        <v>-3</v>
      </c>
      <c r="W34" s="11">
        <f>ROUND((W33/W22*100),0)</f>
        <v>-5</v>
      </c>
      <c r="Y34" s="11">
        <f>V34-W34</f>
        <v>2</v>
      </c>
    </row>
    <row r="35" spans="1:25" s="11" customFormat="1" hidden="1" x14ac:dyDescent="0.25">
      <c r="B35" s="29">
        <f>B33+B15</f>
        <v>-207188.50352000061</v>
      </c>
      <c r="C35" s="29">
        <f>C33+C15</f>
        <v>-228144.77981999965</v>
      </c>
      <c r="G35" s="29">
        <f>G33+G15</f>
        <v>45421.54418999984</v>
      </c>
      <c r="H35" s="29">
        <f>H33+H15</f>
        <v>42065.531319999784</v>
      </c>
      <c r="L35" s="30">
        <f>L33+L15</f>
        <v>11612.392959999856</v>
      </c>
      <c r="M35" s="30">
        <f>M33+M15</f>
        <v>-94949.38254999998</v>
      </c>
      <c r="N35" s="13"/>
      <c r="O35" s="13"/>
      <c r="Q35" s="29">
        <f>Q33+Q15</f>
        <v>101065.56961000004</v>
      </c>
      <c r="R35" s="29">
        <f>R33+R15</f>
        <v>63159.600819999774</v>
      </c>
    </row>
    <row r="36" spans="1:25" s="11" customFormat="1" ht="15.6" x14ac:dyDescent="0.3">
      <c r="A36" s="19" t="s">
        <v>32</v>
      </c>
      <c r="M36" s="13"/>
      <c r="N36" s="13"/>
      <c r="O36" s="13"/>
    </row>
    <row r="37" spans="1:25" s="11" customFormat="1" ht="9.9" customHeight="1" x14ac:dyDescent="0.25">
      <c r="L37" s="13"/>
      <c r="M37" s="13"/>
      <c r="N37" s="13"/>
      <c r="O37" s="13"/>
    </row>
    <row r="38" spans="1:25" s="11" customFormat="1" ht="15" customHeight="1" x14ac:dyDescent="0.25">
      <c r="A38" s="15" t="s">
        <v>33</v>
      </c>
      <c r="B38" s="11">
        <v>170067.07173</v>
      </c>
      <c r="C38" s="11">
        <v>148657.82908000002</v>
      </c>
      <c r="D38" s="11">
        <f>B38-C38</f>
        <v>21409.242649999971</v>
      </c>
      <c r="E38" s="11">
        <f>D38/C38*100</f>
        <v>14.401691981172826</v>
      </c>
      <c r="G38" s="11">
        <v>233582.87662999998</v>
      </c>
      <c r="H38" s="11">
        <v>176965.87934000001</v>
      </c>
      <c r="I38" s="11">
        <f>G38-H38</f>
        <v>56616.99728999997</v>
      </c>
      <c r="J38" s="11">
        <f>I38/H38*100</f>
        <v>31.993171509194259</v>
      </c>
      <c r="L38" s="13">
        <v>27011.592100000002</v>
      </c>
      <c r="M38" s="13">
        <v>64819.172899999998</v>
      </c>
      <c r="N38" s="13">
        <f>L38-M38</f>
        <v>-37807.580799999996</v>
      </c>
      <c r="O38" s="13">
        <f>N38/M38*100</f>
        <v>-58.327774188553391</v>
      </c>
      <c r="Q38" s="11">
        <v>180743.84516999999</v>
      </c>
      <c r="R38" s="11">
        <v>55187.851770000001</v>
      </c>
      <c r="S38" s="11">
        <f>Q38-R38</f>
        <v>125555.99339999998</v>
      </c>
      <c r="T38" s="11">
        <f>S38/R38*100</f>
        <v>227.50657866384273</v>
      </c>
      <c r="V38" s="11">
        <f t="shared" ref="V38:W40" si="11">+B38+G38+L38+Q38</f>
        <v>611405.38562999992</v>
      </c>
      <c r="W38" s="11">
        <f t="shared" si="11"/>
        <v>445630.73309000005</v>
      </c>
      <c r="X38" s="11">
        <f>V38-W38</f>
        <v>165774.65253999986</v>
      </c>
      <c r="Y38" s="11">
        <f>X38/W38*100</f>
        <v>37.200004449989279</v>
      </c>
    </row>
    <row r="39" spans="1:25" s="11" customFormat="1" ht="15" customHeight="1" x14ac:dyDescent="0.25">
      <c r="A39" s="15" t="s">
        <v>34</v>
      </c>
      <c r="B39" s="11">
        <v>0</v>
      </c>
      <c r="C39" s="11">
        <v>0</v>
      </c>
      <c r="D39" s="11">
        <f>B39-C39</f>
        <v>0</v>
      </c>
      <c r="E39" s="11">
        <f>IFERROR(D39/C39*100,0)</f>
        <v>0</v>
      </c>
      <c r="G39" s="11">
        <v>0</v>
      </c>
      <c r="H39" s="11">
        <v>0</v>
      </c>
      <c r="I39" s="11">
        <f>G39-H39</f>
        <v>0</v>
      </c>
      <c r="L39" s="13">
        <v>612.34451000000001</v>
      </c>
      <c r="M39" s="13">
        <v>545.22218000000009</v>
      </c>
      <c r="N39" s="13">
        <f>L39-M39</f>
        <v>67.12232999999992</v>
      </c>
      <c r="O39" s="13">
        <f>N39/M39*100</f>
        <v>12.311005029179096</v>
      </c>
      <c r="Q39" s="11">
        <v>0</v>
      </c>
      <c r="R39" s="11">
        <v>0</v>
      </c>
      <c r="S39" s="11">
        <f>Q39-R39</f>
        <v>0</v>
      </c>
      <c r="T39" s="11">
        <f>IFERROR(S39/R39*100,0)</f>
        <v>0</v>
      </c>
      <c r="V39" s="11">
        <f t="shared" si="11"/>
        <v>612.34451000000001</v>
      </c>
      <c r="W39" s="11">
        <f t="shared" si="11"/>
        <v>545.22218000000009</v>
      </c>
      <c r="X39" s="11">
        <f>V39-W39</f>
        <v>67.12232999999992</v>
      </c>
      <c r="Y39" s="11">
        <f>X39/W39*100</f>
        <v>12.311005029179096</v>
      </c>
    </row>
    <row r="40" spans="1:25" s="11" customFormat="1" ht="15" customHeight="1" x14ac:dyDescent="0.25">
      <c r="A40" s="15" t="s">
        <v>35</v>
      </c>
      <c r="B40" s="11">
        <v>161124.57449999999</v>
      </c>
      <c r="C40" s="11">
        <v>103409.32768</v>
      </c>
      <c r="D40" s="11">
        <f>B40-C40</f>
        <v>57715.246819999986</v>
      </c>
      <c r="E40" s="11">
        <f>D40/C40*100</f>
        <v>55.812418584327062</v>
      </c>
      <c r="G40" s="11">
        <v>21054.304530000001</v>
      </c>
      <c r="H40" s="11">
        <v>7041.8901599999999</v>
      </c>
      <c r="I40" s="11">
        <f>G40-H40</f>
        <v>14012.414370000002</v>
      </c>
      <c r="J40" s="11">
        <f>I40/H40*100</f>
        <v>198.98655121879952</v>
      </c>
      <c r="L40" s="13">
        <v>39614.536909999995</v>
      </c>
      <c r="M40" s="13">
        <v>40916.215210000002</v>
      </c>
      <c r="N40" s="13">
        <f>L40-M40</f>
        <v>-1301.6783000000069</v>
      </c>
      <c r="O40" s="13">
        <f>N40/M40*100</f>
        <v>-3.1813262622635592</v>
      </c>
      <c r="Q40" s="11">
        <v>118778.19526000001</v>
      </c>
      <c r="R40" s="11">
        <v>106723.85231999999</v>
      </c>
      <c r="S40" s="11">
        <f>Q40-R40</f>
        <v>12054.342940000017</v>
      </c>
      <c r="T40" s="11">
        <f>S40/R40*100</f>
        <v>11.294891140039029</v>
      </c>
      <c r="V40" s="11">
        <f t="shared" si="11"/>
        <v>340571.61119999998</v>
      </c>
      <c r="W40" s="11">
        <f t="shared" si="11"/>
        <v>258091.28537</v>
      </c>
      <c r="X40" s="11">
        <f>V40-W40</f>
        <v>82480.325829999987</v>
      </c>
      <c r="Y40" s="11">
        <f>X40/W40*100</f>
        <v>31.957811249518205</v>
      </c>
    </row>
    <row r="41" spans="1:25" s="11" customFormat="1" ht="15" customHeight="1" x14ac:dyDescent="0.25">
      <c r="A41" s="15" t="s">
        <v>36</v>
      </c>
      <c r="L41" s="13"/>
      <c r="M41" s="13"/>
      <c r="N41" s="13"/>
      <c r="O41" s="13"/>
    </row>
    <row r="42" spans="1:25" s="11" customFormat="1" ht="15" hidden="1" customHeight="1" x14ac:dyDescent="0.25">
      <c r="A42" s="15" t="s">
        <v>37</v>
      </c>
      <c r="L42" s="13"/>
      <c r="M42" s="13"/>
      <c r="N42" s="13"/>
      <c r="O42" s="13"/>
    </row>
    <row r="43" spans="1:25" s="11" customFormat="1" ht="15" hidden="1" customHeight="1" x14ac:dyDescent="0.25">
      <c r="A43" s="15" t="s">
        <v>38</v>
      </c>
      <c r="L43" s="13"/>
      <c r="M43" s="13"/>
      <c r="N43" s="13"/>
      <c r="O43" s="13"/>
    </row>
    <row r="44" spans="1:25" s="11" customFormat="1" ht="15" hidden="1" customHeight="1" x14ac:dyDescent="0.25">
      <c r="A44" s="15" t="s">
        <v>39</v>
      </c>
      <c r="L44" s="13"/>
      <c r="M44" s="13"/>
      <c r="N44" s="13"/>
      <c r="O44" s="13"/>
    </row>
    <row r="45" spans="1:25" s="11" customFormat="1" ht="15" hidden="1" customHeight="1" x14ac:dyDescent="0.25">
      <c r="A45" s="15" t="s">
        <v>40</v>
      </c>
      <c r="L45" s="13"/>
      <c r="M45" s="13"/>
      <c r="N45" s="13"/>
      <c r="O45" s="13"/>
    </row>
    <row r="46" spans="1:25" s="11" customFormat="1" ht="15" hidden="1" customHeight="1" x14ac:dyDescent="0.25">
      <c r="A46" s="15" t="s">
        <v>41</v>
      </c>
      <c r="L46" s="13"/>
      <c r="M46" s="13"/>
      <c r="N46" s="13"/>
      <c r="O46" s="13"/>
    </row>
    <row r="47" spans="1:25" s="11" customFormat="1" ht="15" customHeight="1" x14ac:dyDescent="0.25">
      <c r="A47" s="15" t="s">
        <v>42</v>
      </c>
      <c r="B47" s="11">
        <v>1215548.28</v>
      </c>
      <c r="C47" s="11">
        <v>1067272.23</v>
      </c>
      <c r="D47" s="11">
        <f>B47-C47</f>
        <v>148276.05000000005</v>
      </c>
      <c r="E47" s="11">
        <f>D47/C47*100</f>
        <v>13.892992418625944</v>
      </c>
      <c r="G47" s="11">
        <v>342226.92</v>
      </c>
      <c r="H47" s="11">
        <v>362037.94</v>
      </c>
      <c r="I47" s="11">
        <f>G47-H47</f>
        <v>-19811.020000000019</v>
      </c>
      <c r="J47" s="11">
        <f>I47/H47*100</f>
        <v>-5.4720839478867935</v>
      </c>
      <c r="L47" s="13">
        <v>374697.29</v>
      </c>
      <c r="M47" s="13">
        <v>349300.07</v>
      </c>
      <c r="N47" s="13">
        <f>L47-M47</f>
        <v>25397.219999999972</v>
      </c>
      <c r="O47" s="13">
        <f>N47/M47*100</f>
        <v>7.2708888950408657</v>
      </c>
      <c r="Q47" s="11">
        <v>369152.25</v>
      </c>
      <c r="R47" s="11">
        <v>374943.4</v>
      </c>
      <c r="S47" s="11">
        <f>Q47-R47</f>
        <v>-5791.1500000000233</v>
      </c>
      <c r="T47" s="11">
        <f>S47/R47*100</f>
        <v>-1.5445397892055235</v>
      </c>
      <c r="V47" s="11">
        <f>+B47+G47+L47+Q47</f>
        <v>2301624.7400000002</v>
      </c>
      <c r="W47" s="11">
        <f>+C47+H47+M47+R47</f>
        <v>2153553.64</v>
      </c>
      <c r="X47" s="11">
        <f>V47-W47</f>
        <v>148071.10000000009</v>
      </c>
      <c r="Y47" s="11">
        <f>X47/W47*100</f>
        <v>6.8756634267071277</v>
      </c>
    </row>
    <row r="48" spans="1:25" s="12" customFormat="1" ht="15" customHeight="1" x14ac:dyDescent="0.25">
      <c r="A48" s="24" t="s">
        <v>43</v>
      </c>
      <c r="B48" s="12">
        <f>B47/(B14/6)</f>
        <v>1.9599885680525908</v>
      </c>
      <c r="C48" s="12">
        <f>C47/(C14/6)</f>
        <v>1.8060614092695459</v>
      </c>
      <c r="D48" s="12">
        <f>B48-C48</f>
        <v>0.15392715878304486</v>
      </c>
      <c r="E48" s="11">
        <f>D48/C48*100</f>
        <v>8.5228086926069722</v>
      </c>
      <c r="G48" s="12">
        <f>G47/(G14/6)</f>
        <v>0.9367210149871521</v>
      </c>
      <c r="H48" s="12">
        <f>H47/(H14/6)</f>
        <v>1.1595983816016084</v>
      </c>
      <c r="I48" s="12">
        <f>G48-H48</f>
        <v>-0.22287736661445634</v>
      </c>
      <c r="J48" s="11">
        <f>I48/H48*100</f>
        <v>-19.220220565211868</v>
      </c>
      <c r="L48" s="14">
        <f>L47/(L14/6)</f>
        <v>2.000074656827227</v>
      </c>
      <c r="M48" s="14">
        <f>M47/(M14/6)</f>
        <v>2.1172247158374708</v>
      </c>
      <c r="N48" s="14">
        <f>L48-M48</f>
        <v>-0.11715005901024389</v>
      </c>
      <c r="O48" s="13">
        <f>N48/M48*100</f>
        <v>-5.5331896578538213</v>
      </c>
      <c r="Q48" s="12">
        <f>Q47/(Q14/6)</f>
        <v>1.1138326200139956</v>
      </c>
      <c r="R48" s="12">
        <f>R47/(R14/6)</f>
        <v>1.2869474816414137</v>
      </c>
      <c r="S48" s="12">
        <f>Q48-R48</f>
        <v>-0.17311486162741807</v>
      </c>
      <c r="T48" s="11">
        <f>S48/R48*100</f>
        <v>-13.451587115786721</v>
      </c>
      <c r="V48" s="12">
        <f>V47/(V14/3)</f>
        <v>0.76501834140996583</v>
      </c>
      <c r="W48" s="12">
        <f>W47/(W14/3)</f>
        <v>0.79205505687241207</v>
      </c>
      <c r="X48" s="12">
        <f>V48-W48</f>
        <v>-2.7036715462446237E-2</v>
      </c>
      <c r="Y48" s="11">
        <f>X48/W48*100</f>
        <v>-3.413489406810446</v>
      </c>
    </row>
    <row r="49" spans="1:25" s="17" customFormat="1" ht="15" customHeight="1" x14ac:dyDescent="0.25">
      <c r="A49" s="18" t="s">
        <v>44</v>
      </c>
      <c r="B49" s="15"/>
      <c r="C49" s="15"/>
      <c r="D49" s="11"/>
      <c r="E49" s="11"/>
      <c r="F49" s="11"/>
      <c r="G49" s="15"/>
      <c r="H49" s="15"/>
      <c r="I49" s="11"/>
      <c r="J49" s="11"/>
      <c r="K49" s="11"/>
      <c r="L49" s="28"/>
      <c r="M49" s="28"/>
      <c r="N49" s="13"/>
      <c r="O49" s="13"/>
      <c r="P49" s="11"/>
      <c r="Q49" s="15"/>
      <c r="R49" s="15"/>
      <c r="S49" s="11"/>
      <c r="T49" s="11"/>
      <c r="U49" s="11"/>
      <c r="V49" s="15"/>
      <c r="W49" s="15"/>
      <c r="X49" s="11"/>
      <c r="Y49" s="11"/>
    </row>
    <row r="50" spans="1:25" s="11" customFormat="1" ht="15" customHeight="1" x14ac:dyDescent="0.25">
      <c r="A50" s="15" t="s">
        <v>42</v>
      </c>
      <c r="B50" s="11">
        <v>2387486.9700000002</v>
      </c>
      <c r="C50" s="11">
        <v>1733301.26</v>
      </c>
      <c r="D50" s="11">
        <f t="shared" ref="D50:D55" si="12">B50-C50</f>
        <v>654185.7100000002</v>
      </c>
      <c r="E50" s="11">
        <f t="shared" ref="E50:E55" si="13">D50/C50*100</f>
        <v>37.742181644753444</v>
      </c>
      <c r="G50" s="11">
        <v>269218.21999999997</v>
      </c>
      <c r="H50" s="11">
        <v>311063.39</v>
      </c>
      <c r="I50" s="11">
        <f t="shared" ref="I50:I55" si="14">G50-H50</f>
        <v>-41845.170000000042</v>
      </c>
      <c r="J50" s="11">
        <f t="shared" ref="J50:J55" si="15">I50/H50*100</f>
        <v>-13.452296652460467</v>
      </c>
      <c r="L50" s="13">
        <v>572240.9</v>
      </c>
      <c r="M50" s="13">
        <v>342239.74</v>
      </c>
      <c r="N50" s="13">
        <f t="shared" ref="N50:N55" si="16">L50-M50</f>
        <v>230001.16000000003</v>
      </c>
      <c r="O50" s="13">
        <f t="shared" ref="O50:O55" si="17">N50/M50*100</f>
        <v>67.204691074157566</v>
      </c>
      <c r="Q50" s="11">
        <v>411862.98</v>
      </c>
      <c r="R50" s="11">
        <v>430174.87</v>
      </c>
      <c r="S50" s="11">
        <f t="shared" ref="S50:S55" si="18">Q50-R50</f>
        <v>-18311.890000000014</v>
      </c>
      <c r="T50" s="11">
        <f t="shared" ref="T50:T55" si="19">S50/R50*100</f>
        <v>-4.2568479186150538</v>
      </c>
      <c r="V50" s="11">
        <f>+B50+G50+L50+Q50</f>
        <v>3640809.0700000003</v>
      </c>
      <c r="W50" s="11">
        <f>+C50+H50+M50+R50</f>
        <v>2816779.26</v>
      </c>
      <c r="X50" s="11">
        <f t="shared" ref="X50:X55" si="20">V50-W50</f>
        <v>824029.81000000052</v>
      </c>
      <c r="Y50" s="11">
        <f t="shared" ref="Y50:Y55" si="21">X50/W50*100</f>
        <v>29.254326801596818</v>
      </c>
    </row>
    <row r="51" spans="1:25" s="12" customFormat="1" ht="15" customHeight="1" x14ac:dyDescent="0.25">
      <c r="A51" s="24" t="s">
        <v>45</v>
      </c>
      <c r="B51" s="12">
        <f>B50/(B23/6)</f>
        <v>4.328634382582619</v>
      </c>
      <c r="C51" s="12">
        <f>C50/(C23/6)</f>
        <v>3.296202179023997</v>
      </c>
      <c r="D51" s="12">
        <f t="shared" si="12"/>
        <v>1.032432203558622</v>
      </c>
      <c r="E51" s="11">
        <f t="shared" si="13"/>
        <v>31.321871277456786</v>
      </c>
      <c r="G51" s="12">
        <f>G50/(G23/6)</f>
        <v>0.95432961129013316</v>
      </c>
      <c r="H51" s="12">
        <f>H50/(H23/6)</f>
        <v>1.2245974979239795</v>
      </c>
      <c r="I51" s="12">
        <f t="shared" si="14"/>
        <v>-0.27026788663384638</v>
      </c>
      <c r="J51" s="11">
        <f t="shared" si="15"/>
        <v>-22.069936211042631</v>
      </c>
      <c r="L51" s="14">
        <f>L50/(L23/6)</f>
        <v>3.7520193175207401</v>
      </c>
      <c r="M51" s="14">
        <f>M50/(M23/6)</f>
        <v>2.2943638029138613</v>
      </c>
      <c r="N51" s="14">
        <f t="shared" si="16"/>
        <v>1.4576555146068788</v>
      </c>
      <c r="O51" s="13">
        <f t="shared" si="17"/>
        <v>63.532013221078721</v>
      </c>
      <c r="Q51" s="12">
        <f>Q50/(Q23/6)</f>
        <v>1.7178941112735504</v>
      </c>
      <c r="R51" s="12">
        <f>R50/(R23/6)</f>
        <v>1.9792193193906615</v>
      </c>
      <c r="S51" s="12">
        <f t="shared" si="18"/>
        <v>-0.26132520811711113</v>
      </c>
      <c r="T51" s="11">
        <f t="shared" si="19"/>
        <v>-13.203448731369742</v>
      </c>
      <c r="V51" s="12">
        <f>V50/(V23/9)</f>
        <v>4.4547779119931477</v>
      </c>
      <c r="W51" s="12">
        <f>W50/(W23/9)</f>
        <v>3.6856877959671115</v>
      </c>
      <c r="X51" s="12">
        <f t="shared" si="20"/>
        <v>0.76909011602603616</v>
      </c>
      <c r="Y51" s="11">
        <f t="shared" si="21"/>
        <v>20.866936067335288</v>
      </c>
    </row>
    <row r="52" spans="1:25" s="11" customFormat="1" ht="15" customHeight="1" x14ac:dyDescent="0.25">
      <c r="A52" s="15" t="s">
        <v>46</v>
      </c>
      <c r="B52" s="11">
        <v>260035.46939500002</v>
      </c>
      <c r="C52" s="11">
        <v>457873.73771611106</v>
      </c>
      <c r="D52" s="11">
        <f t="shared" si="12"/>
        <v>-197838.26832111104</v>
      </c>
      <c r="E52" s="11">
        <f t="shared" si="13"/>
        <v>-43.208040126506205</v>
      </c>
      <c r="G52" s="11">
        <v>137063.73006333332</v>
      </c>
      <c r="H52" s="11">
        <v>163781.24833111113</v>
      </c>
      <c r="I52" s="11">
        <f t="shared" si="14"/>
        <v>-26717.518267777807</v>
      </c>
      <c r="J52" s="11">
        <f t="shared" si="15"/>
        <v>-16.312928702169792</v>
      </c>
      <c r="L52" s="13">
        <v>78406.127931666662</v>
      </c>
      <c r="M52" s="13">
        <v>75629.281510000001</v>
      </c>
      <c r="N52" s="13">
        <f t="shared" si="16"/>
        <v>2776.8464216666616</v>
      </c>
      <c r="O52" s="13">
        <f t="shared" si="17"/>
        <v>3.6716551661270191</v>
      </c>
      <c r="Q52" s="11">
        <v>115245.42796333332</v>
      </c>
      <c r="R52" s="11">
        <v>148223.67758611112</v>
      </c>
      <c r="S52" s="11">
        <f t="shared" si="18"/>
        <v>-32978.249622777803</v>
      </c>
      <c r="T52" s="11">
        <f t="shared" si="19"/>
        <v>-22.248975440255801</v>
      </c>
      <c r="V52" s="11">
        <f t="shared" ref="V52:W55" si="22">+B52+G52+L52+Q52</f>
        <v>590750.75535333331</v>
      </c>
      <c r="W52" s="11">
        <f t="shared" si="22"/>
        <v>845507.94514333329</v>
      </c>
      <c r="X52" s="11">
        <f t="shared" si="20"/>
        <v>-254757.18978999997</v>
      </c>
      <c r="Y52" s="11">
        <f t="shared" si="21"/>
        <v>-30.130667754613789</v>
      </c>
    </row>
    <row r="53" spans="1:25" s="11" customFormat="1" ht="15" customHeight="1" x14ac:dyDescent="0.25">
      <c r="A53" s="15" t="s">
        <v>47</v>
      </c>
      <c r="B53" s="11">
        <v>175.72843</v>
      </c>
      <c r="C53" s="11">
        <v>1532.94</v>
      </c>
      <c r="D53" s="11">
        <f t="shared" si="12"/>
        <v>-1357.2115699999999</v>
      </c>
      <c r="E53" s="11">
        <f t="shared" si="13"/>
        <v>-88.536509582893004</v>
      </c>
      <c r="G53" s="11">
        <v>0</v>
      </c>
      <c r="H53" s="11">
        <v>0</v>
      </c>
      <c r="I53" s="11">
        <f t="shared" si="14"/>
        <v>0</v>
      </c>
      <c r="L53" s="13">
        <v>1594.5237099999999</v>
      </c>
      <c r="M53" s="13">
        <v>3082.63994</v>
      </c>
      <c r="N53" s="13">
        <f t="shared" si="16"/>
        <v>-1488.1162300000001</v>
      </c>
      <c r="O53" s="13">
        <f t="shared" si="17"/>
        <v>-48.27408516610604</v>
      </c>
      <c r="Q53" s="11">
        <v>633.09965</v>
      </c>
      <c r="R53" s="11">
        <v>298.72467999999998</v>
      </c>
      <c r="S53" s="11">
        <f t="shared" si="18"/>
        <v>334.37497000000002</v>
      </c>
      <c r="T53" s="11">
        <f t="shared" si="19"/>
        <v>111.93416292219311</v>
      </c>
      <c r="V53" s="11">
        <f t="shared" si="22"/>
        <v>2403.3517900000002</v>
      </c>
      <c r="W53" s="11">
        <f t="shared" si="22"/>
        <v>4914.3046199999999</v>
      </c>
      <c r="X53" s="11">
        <f t="shared" si="20"/>
        <v>-2510.9528299999997</v>
      </c>
      <c r="Y53" s="11">
        <f t="shared" si="21"/>
        <v>-51.094773811559115</v>
      </c>
    </row>
    <row r="54" spans="1:25" s="11" customFormat="1" ht="15" customHeight="1" x14ac:dyDescent="0.25">
      <c r="A54" s="15" t="s">
        <v>48</v>
      </c>
      <c r="B54" s="11">
        <v>67378.907519999993</v>
      </c>
      <c r="C54" s="11">
        <v>83655.872609999991</v>
      </c>
      <c r="D54" s="11">
        <f t="shared" si="12"/>
        <v>-16276.965089999998</v>
      </c>
      <c r="E54" s="11">
        <f t="shared" si="13"/>
        <v>-19.457050153409426</v>
      </c>
      <c r="G54" s="11">
        <v>30790.61767</v>
      </c>
      <c r="H54" s="11">
        <v>39891.857779999991</v>
      </c>
      <c r="I54" s="11">
        <f t="shared" si="14"/>
        <v>-9101.2401099999915</v>
      </c>
      <c r="J54" s="11">
        <f t="shared" si="15"/>
        <v>-22.81478130247158</v>
      </c>
      <c r="L54" s="13">
        <v>17701.515529999997</v>
      </c>
      <c r="M54" s="13">
        <v>21737.546900000001</v>
      </c>
      <c r="N54" s="13">
        <f t="shared" si="16"/>
        <v>-4036.0313700000042</v>
      </c>
      <c r="O54" s="13">
        <f t="shared" si="17"/>
        <v>-18.567096777603751</v>
      </c>
      <c r="Q54" s="11">
        <v>35604.91807</v>
      </c>
      <c r="R54" s="11">
        <v>39921.05891</v>
      </c>
      <c r="S54" s="11">
        <f t="shared" si="18"/>
        <v>-4316.14084</v>
      </c>
      <c r="T54" s="11">
        <f t="shared" si="19"/>
        <v>-10.811689263379813</v>
      </c>
      <c r="V54" s="11">
        <f t="shared" si="22"/>
        <v>151475.95879</v>
      </c>
      <c r="W54" s="11">
        <f t="shared" si="22"/>
        <v>185206.33619999999</v>
      </c>
      <c r="X54" s="11">
        <f t="shared" si="20"/>
        <v>-33730.377409999986</v>
      </c>
      <c r="Y54" s="11">
        <f t="shared" si="21"/>
        <v>-18.212323672109868</v>
      </c>
    </row>
    <row r="55" spans="1:25" s="11" customFormat="1" ht="15" customHeight="1" x14ac:dyDescent="0.25">
      <c r="A55" s="15" t="s">
        <v>49</v>
      </c>
      <c r="B55" s="11">
        <f>B15</f>
        <v>47367.510580000002</v>
      </c>
      <c r="C55" s="11">
        <f>C15</f>
        <v>46077.888760000002</v>
      </c>
      <c r="D55" s="11">
        <f t="shared" si="12"/>
        <v>1289.6218200000003</v>
      </c>
      <c r="E55" s="11">
        <f t="shared" si="13"/>
        <v>2.7987866951046483</v>
      </c>
      <c r="G55" s="11">
        <f>G15</f>
        <v>39069.553079999998</v>
      </c>
      <c r="H55" s="11">
        <f>H15</f>
        <v>39143.095730000001</v>
      </c>
      <c r="I55" s="11">
        <f t="shared" si="14"/>
        <v>-73.54265000000305</v>
      </c>
      <c r="J55" s="11">
        <f t="shared" si="15"/>
        <v>-0.18788153728893392</v>
      </c>
      <c r="L55" s="13">
        <f>L15</f>
        <v>23285.552329999999</v>
      </c>
      <c r="M55" s="13">
        <f>M15</f>
        <v>22957.483130000001</v>
      </c>
      <c r="N55" s="13">
        <f t="shared" si="16"/>
        <v>328.06919999999809</v>
      </c>
      <c r="O55" s="13">
        <f t="shared" si="17"/>
        <v>1.4290294721867365</v>
      </c>
      <c r="Q55" s="11">
        <f>Q15</f>
        <v>66193.36791999999</v>
      </c>
      <c r="R55" s="11">
        <f>R15</f>
        <v>60565.747010000006</v>
      </c>
      <c r="S55" s="11">
        <f t="shared" si="18"/>
        <v>5627.6209099999833</v>
      </c>
      <c r="T55" s="11">
        <f t="shared" si="19"/>
        <v>9.2917551385452359</v>
      </c>
      <c r="V55" s="11">
        <f t="shared" si="22"/>
        <v>175915.98390999998</v>
      </c>
      <c r="W55" s="11">
        <f t="shared" si="22"/>
        <v>168744.21463</v>
      </c>
      <c r="X55" s="11">
        <f t="shared" si="20"/>
        <v>7171.7692799999786</v>
      </c>
      <c r="Y55" s="11">
        <f t="shared" si="21"/>
        <v>4.2500830595735009</v>
      </c>
    </row>
    <row r="56" spans="1:25" s="17" customFormat="1" ht="9.9" customHeight="1" x14ac:dyDescent="0.25"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3"/>
      <c r="M56" s="13"/>
      <c r="N56" s="13"/>
      <c r="O56" s="13"/>
      <c r="P56" s="11"/>
      <c r="Q56" s="11"/>
      <c r="R56" s="11"/>
      <c r="S56" s="11"/>
      <c r="T56" s="11"/>
      <c r="U56" s="11"/>
      <c r="V56" s="11"/>
      <c r="W56" s="11"/>
      <c r="X56" s="11"/>
      <c r="Y56" s="11"/>
    </row>
    <row r="57" spans="1:25" s="17" customFormat="1" ht="20.100000000000001" customHeight="1" x14ac:dyDescent="0.3">
      <c r="A57" s="20" t="s">
        <v>50</v>
      </c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3"/>
      <c r="M57" s="13"/>
      <c r="N57" s="13"/>
      <c r="O57" s="13"/>
      <c r="P57" s="11"/>
      <c r="Q57" s="11"/>
      <c r="R57" s="11"/>
      <c r="S57" s="11"/>
      <c r="T57" s="11"/>
      <c r="U57" s="11"/>
      <c r="V57" s="11"/>
      <c r="W57" s="11"/>
      <c r="X57" s="11"/>
      <c r="Y57" s="11"/>
    </row>
    <row r="58" spans="1:25" s="11" customFormat="1" ht="15" customHeight="1" x14ac:dyDescent="0.25">
      <c r="A58" s="15" t="s">
        <v>51</v>
      </c>
      <c r="B58" s="11">
        <f>+'[5]financial profile(mcso)'!$D$120</f>
        <v>463836.18654000002</v>
      </c>
      <c r="C58" s="11">
        <v>427467.82654000004</v>
      </c>
      <c r="D58" s="11">
        <f>B58-C58</f>
        <v>36368.359999999986</v>
      </c>
      <c r="E58" s="11">
        <f>D58/C58*100</f>
        <v>8.507859011138196</v>
      </c>
      <c r="G58" s="11">
        <f>+'[5]financial profile(mcso)'!$D$121</f>
        <v>81911.395969999998</v>
      </c>
      <c r="H58" s="11">
        <v>79070.287970000005</v>
      </c>
      <c r="I58" s="11">
        <f>G58-H58</f>
        <v>2841.1079999999929</v>
      </c>
      <c r="J58" s="11">
        <f>I58/H58*100</f>
        <v>3.5931423458049569</v>
      </c>
      <c r="L58" s="13">
        <f>+'[5]financial profile(mcso)'!$D$122</f>
        <v>383918.72495</v>
      </c>
      <c r="M58" s="13">
        <v>366492.94094999996</v>
      </c>
      <c r="N58" s="13">
        <f>L58-M58</f>
        <v>17425.784000000043</v>
      </c>
      <c r="O58" s="13">
        <f>N58/M58*100</f>
        <v>4.7547393286293644</v>
      </c>
      <c r="Q58" s="11">
        <f>+'[5]financial profile(mcso)'!$D$123</f>
        <v>305126.61129999999</v>
      </c>
      <c r="R58" s="11">
        <v>260863.5723</v>
      </c>
      <c r="S58" s="11">
        <f>Q58-R58</f>
        <v>44263.03899999999</v>
      </c>
      <c r="T58" s="11">
        <f>S58/R58*100</f>
        <v>16.9678880840811</v>
      </c>
      <c r="V58" s="11">
        <f>+B58+G58+L58+Q58</f>
        <v>1234792.91876</v>
      </c>
      <c r="W58" s="11">
        <f>+C58+H58+M58+R58</f>
        <v>1133894.6277600001</v>
      </c>
      <c r="X58" s="11">
        <f>V58-W58</f>
        <v>100898.29099999997</v>
      </c>
      <c r="Y58" s="11">
        <f>X58/W58*100</f>
        <v>8.8983833708890341</v>
      </c>
    </row>
    <row r="59" spans="1:25" s="11" customFormat="1" ht="15" customHeight="1" x14ac:dyDescent="0.25">
      <c r="A59" s="15" t="s">
        <v>52</v>
      </c>
      <c r="B59" s="11">
        <f>+'[5]financial profile(mcso)'!$E$120</f>
        <v>472928.27518</v>
      </c>
      <c r="C59" s="11">
        <v>436559.91518000001</v>
      </c>
      <c r="D59" s="11">
        <f>B59-C59</f>
        <v>36368.359999999986</v>
      </c>
      <c r="E59" s="11">
        <f>D59/C59*100</f>
        <v>8.3306686517484749</v>
      </c>
      <c r="G59" s="11">
        <f>+'[5]financial profile(mcso)'!$E$121</f>
        <v>84929.408510000008</v>
      </c>
      <c r="H59" s="11">
        <v>82088.300510000001</v>
      </c>
      <c r="I59" s="11">
        <f>G59-H59</f>
        <v>2841.1080000000075</v>
      </c>
      <c r="J59" s="11">
        <f>I59/H59*100</f>
        <v>3.4610388841634059</v>
      </c>
      <c r="L59" s="13">
        <f>+'[5]financial profile(mcso)'!$E$122</f>
        <v>383918.72495</v>
      </c>
      <c r="M59" s="13">
        <v>369558.57556000003</v>
      </c>
      <c r="N59" s="13">
        <f>L59-M59</f>
        <v>14360.149389999977</v>
      </c>
      <c r="O59" s="13">
        <f>N59/M59*100</f>
        <v>3.8857573168853499</v>
      </c>
      <c r="Q59" s="11">
        <f>+'[5]financial profile(mcso)'!$E$123</f>
        <v>319370.99830000004</v>
      </c>
      <c r="R59" s="11">
        <v>272711.92843999999</v>
      </c>
      <c r="S59" s="11">
        <f>Q59-R59</f>
        <v>46659.069860000047</v>
      </c>
      <c r="T59" s="11">
        <f>S59/R59*100</f>
        <v>17.109288224723045</v>
      </c>
      <c r="V59" s="11">
        <f>+B59+G59+L59+Q59</f>
        <v>1261147.4069400001</v>
      </c>
      <c r="W59" s="11">
        <f>+C59+H59+M59+R59</f>
        <v>1160918.7196899999</v>
      </c>
      <c r="X59" s="11">
        <f>V59-W59</f>
        <v>100228.68725000019</v>
      </c>
      <c r="Y59" s="11">
        <f>X59/W59*100</f>
        <v>8.633566291080589</v>
      </c>
    </row>
    <row r="60" spans="1:25" s="12" customFormat="1" ht="15" customHeight="1" x14ac:dyDescent="0.25">
      <c r="A60" s="34" t="s">
        <v>53</v>
      </c>
      <c r="B60" s="12">
        <f>+'[5]financial profile(mcso)'!$I$120</f>
        <v>-0.99999985041942752</v>
      </c>
      <c r="C60" s="12">
        <v>-0.99999985041942752</v>
      </c>
      <c r="D60" s="12">
        <f>B60-C60</f>
        <v>0</v>
      </c>
      <c r="E60" s="11">
        <f>D60/C60*100</f>
        <v>0</v>
      </c>
      <c r="G60" s="12">
        <f>+'[5]financial profile(mcso)'!$I$121</f>
        <v>-4.2490641538442189</v>
      </c>
      <c r="H60" s="12">
        <v>-4.2490641538441984</v>
      </c>
      <c r="I60" s="12">
        <f>G60-H60</f>
        <v>-2.042810365310288E-14</v>
      </c>
      <c r="J60" s="11">
        <f>I60/H60*100</f>
        <v>4.8076712691243404E-13</v>
      </c>
      <c r="L60" s="14">
        <f>+'[5]financial profile(mcso)'!$I$122</f>
        <v>0</v>
      </c>
      <c r="M60" s="14">
        <v>-0.79535376316441853</v>
      </c>
      <c r="N60" s="14">
        <f>L60-M60</f>
        <v>0.79535376316441853</v>
      </c>
      <c r="O60" s="13">
        <f>N60/M60*100</f>
        <v>-100</v>
      </c>
      <c r="Q60" s="12">
        <f>+'[5]financial profile(mcso)'!$I$123</f>
        <v>-1.1451991739418186</v>
      </c>
      <c r="R60" s="12">
        <v>-1.1169022673905062</v>
      </c>
      <c r="S60" s="12">
        <f>Q60-R60</f>
        <v>-2.829690655131234E-2</v>
      </c>
      <c r="T60" s="11">
        <f>S60/R60*100</f>
        <v>2.5335167970805808</v>
      </c>
      <c r="V60" s="12">
        <f>+'[5]financial profile(mcso)'!$I$124</f>
        <v>-0.98468072242408333</v>
      </c>
      <c r="W60" s="12">
        <v>-1.113705459454273</v>
      </c>
      <c r="X60" s="12">
        <f>V60-W60</f>
        <v>0.12902473703018968</v>
      </c>
      <c r="Y60" s="11">
        <f>X60/W60*100</f>
        <v>-11.585175948891651</v>
      </c>
    </row>
    <row r="61" spans="1:25" s="11" customFormat="1" ht="15.75" customHeight="1" x14ac:dyDescent="0.25">
      <c r="A61" s="21" t="s">
        <v>54</v>
      </c>
      <c r="B61" s="11">
        <f>+'[5]financial profile(mcso)'!$F$120</f>
        <v>-9092.0886399999727</v>
      </c>
      <c r="C61" s="11">
        <v>-9092.0886399999727</v>
      </c>
      <c r="D61" s="11">
        <f>B61-C61</f>
        <v>0</v>
      </c>
      <c r="E61" s="11">
        <f>D61/C61*100</f>
        <v>0</v>
      </c>
      <c r="G61" s="11">
        <f>+'[5]financial profile(mcso)'!$F$121</f>
        <v>-3018.0125400000106</v>
      </c>
      <c r="H61" s="11">
        <v>-3018.0125399999961</v>
      </c>
      <c r="I61" s="11">
        <f>G61-H61</f>
        <v>-1.4551915228366852E-11</v>
      </c>
      <c r="J61" s="11">
        <f>I61/H61*100</f>
        <v>4.8216881260429986E-13</v>
      </c>
      <c r="L61" s="13">
        <f>+'[5]financial profile(mcso)'!$F$122</f>
        <v>0</v>
      </c>
      <c r="M61" s="13">
        <v>-3065.6346100000665</v>
      </c>
      <c r="N61" s="13">
        <f>L61-M61</f>
        <v>3065.6346100000665</v>
      </c>
      <c r="O61" s="13">
        <f>N61/M61*100</f>
        <v>-100</v>
      </c>
      <c r="Q61" s="11">
        <f>+'[5]financial profile(mcso)'!$F$123</f>
        <v>-14244.387000000046</v>
      </c>
      <c r="R61" s="11">
        <v>-11848.356139999989</v>
      </c>
      <c r="S61" s="11">
        <f>Q61-R61</f>
        <v>-2396.0308600000571</v>
      </c>
      <c r="T61" s="11">
        <f>S61/R61*100</f>
        <v>20.222475014158878</v>
      </c>
      <c r="V61" s="11">
        <f>+B61+G61+L61+Q61</f>
        <v>-26354.488180000029</v>
      </c>
      <c r="W61" s="11">
        <f>+C61+H61+M61+R61</f>
        <v>-27024.091930000024</v>
      </c>
      <c r="X61" s="11">
        <f>V61-W61</f>
        <v>669.60374999999476</v>
      </c>
      <c r="Y61" s="11">
        <f>X61/W61*100</f>
        <v>-2.4778029609078307</v>
      </c>
    </row>
    <row r="62" spans="1:25" s="11" customFormat="1" ht="18" customHeight="1" x14ac:dyDescent="0.25">
      <c r="A62" s="15" t="s">
        <v>55</v>
      </c>
      <c r="B62" s="11">
        <f>+'[5]financial profile(mcso)'!$K$120</f>
        <v>205113.99605000002</v>
      </c>
      <c r="C62" s="11">
        <v>232232.77005000002</v>
      </c>
      <c r="D62" s="11">
        <f>B62-C62</f>
        <v>-27118.774000000005</v>
      </c>
      <c r="E62" s="11">
        <f>D62/C62*100</f>
        <v>-11.677410554144146</v>
      </c>
      <c r="G62" s="11">
        <f>+'[5]financial profile(mcso)'!$K$121</f>
        <v>18616.27866</v>
      </c>
      <c r="H62" s="11">
        <v>20103.15566</v>
      </c>
      <c r="I62" s="11">
        <f>G62-H62</f>
        <v>-1486.8770000000004</v>
      </c>
      <c r="J62" s="11">
        <f>I62/H62*100</f>
        <v>-7.3962368154890976</v>
      </c>
      <c r="L62" s="13">
        <f>+'[5]financial profile(mcso)'!$K$122</f>
        <v>176182.326</v>
      </c>
      <c r="M62" s="13">
        <v>104702.68349</v>
      </c>
      <c r="N62" s="13">
        <f>L62-M62</f>
        <v>71479.642510000005</v>
      </c>
      <c r="O62" s="13">
        <f>N62/M62*100</f>
        <v>68.269159994191469</v>
      </c>
      <c r="Q62" s="11">
        <f>+'[5]financial profile(mcso)'!$K$123</f>
        <v>276710.61245000002</v>
      </c>
      <c r="R62" s="11">
        <v>263697.20331000001</v>
      </c>
      <c r="S62" s="11">
        <f>Q62-R62</f>
        <v>13013.409140000003</v>
      </c>
      <c r="T62" s="11">
        <f>S62/R62*100</f>
        <v>4.9349818567099319</v>
      </c>
      <c r="V62" s="11">
        <f>+B62+G62+L62+Q62</f>
        <v>676623.21316000004</v>
      </c>
      <c r="W62" s="11">
        <f>+C62+H62+M62+R62</f>
        <v>620735.81251000008</v>
      </c>
      <c r="X62" s="11">
        <f>V62-W62</f>
        <v>55887.400649999967</v>
      </c>
      <c r="Y62" s="11">
        <f>X62/W62*100</f>
        <v>9.0034116807300553</v>
      </c>
    </row>
    <row r="63" spans="1:25" s="22" customFormat="1" ht="17.25" customHeight="1" x14ac:dyDescent="0.25"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13"/>
      <c r="M63" s="13"/>
      <c r="N63" s="13"/>
      <c r="O63" s="13"/>
      <c r="P63" s="31"/>
      <c r="Q63" s="31"/>
      <c r="R63" s="31"/>
      <c r="S63" s="31"/>
      <c r="T63" s="31"/>
      <c r="U63" s="31"/>
      <c r="V63" s="31"/>
      <c r="W63" s="31"/>
      <c r="X63" s="31"/>
      <c r="Y63" s="31"/>
    </row>
    <row r="64" spans="1:25" s="22" customFormat="1" ht="15.6" x14ac:dyDescent="0.3">
      <c r="A64" s="20" t="s">
        <v>56</v>
      </c>
      <c r="B64" s="32"/>
      <c r="C64" s="32"/>
      <c r="D64" s="31"/>
      <c r="E64" s="31"/>
      <c r="F64" s="31"/>
      <c r="G64" s="32"/>
      <c r="H64" s="32"/>
      <c r="I64" s="31"/>
      <c r="J64" s="31"/>
      <c r="K64" s="31"/>
      <c r="L64" s="33"/>
      <c r="M64" s="33"/>
      <c r="N64" s="13"/>
      <c r="O64" s="13"/>
      <c r="P64" s="31"/>
      <c r="Q64" s="32"/>
      <c r="R64" s="32"/>
      <c r="S64" s="31"/>
      <c r="T64" s="31"/>
      <c r="U64" s="31"/>
      <c r="V64" s="31"/>
      <c r="W64" s="31"/>
      <c r="X64" s="31"/>
      <c r="Y64" s="31"/>
    </row>
    <row r="65" spans="1:25" s="22" customFormat="1" ht="15.6" x14ac:dyDescent="0.3">
      <c r="B65" s="32"/>
      <c r="C65" s="32"/>
      <c r="D65" s="31"/>
      <c r="E65" s="31"/>
      <c r="F65" s="31"/>
      <c r="G65" s="32"/>
      <c r="H65" s="32"/>
      <c r="I65" s="31"/>
      <c r="J65" s="31"/>
      <c r="K65" s="31"/>
      <c r="L65" s="33"/>
      <c r="M65" s="33"/>
      <c r="N65" s="13"/>
      <c r="O65" s="13"/>
      <c r="P65" s="31"/>
      <c r="Q65" s="32"/>
      <c r="R65" s="35"/>
      <c r="S65" s="31"/>
      <c r="T65" s="31"/>
      <c r="U65" s="31"/>
      <c r="V65" s="31"/>
      <c r="W65" s="31"/>
      <c r="X65" s="31"/>
      <c r="Y65" s="31"/>
    </row>
    <row r="66" spans="1:25" s="11" customFormat="1" ht="15" customHeight="1" x14ac:dyDescent="0.25">
      <c r="A66" s="15" t="s">
        <v>57</v>
      </c>
      <c r="B66" s="11">
        <v>389285.28047</v>
      </c>
      <c r="C66" s="11">
        <v>374302.88829999999</v>
      </c>
      <c r="D66" s="11">
        <f>B66-C66</f>
        <v>14982.392170000006</v>
      </c>
      <c r="E66" s="11">
        <f>D66/C66*100</f>
        <v>4.002745540662719</v>
      </c>
      <c r="G66" s="11">
        <v>151929.02900000001</v>
      </c>
      <c r="H66" s="11">
        <v>153705.872</v>
      </c>
      <c r="I66" s="11">
        <f>G66-H66</f>
        <v>-1776.8429999999935</v>
      </c>
      <c r="J66" s="11">
        <f>I66/H66*100</f>
        <v>-1.1560020296426889</v>
      </c>
      <c r="L66" s="11">
        <v>101555.5116</v>
      </c>
      <c r="M66" s="11">
        <v>101132.958</v>
      </c>
      <c r="N66" s="11">
        <f>L66-M66</f>
        <v>422.55359999999928</v>
      </c>
      <c r="O66" s="11">
        <f>N66/M66*100</f>
        <v>0.41781987628602663</v>
      </c>
      <c r="Q66" s="11">
        <v>149590.53566032572</v>
      </c>
      <c r="R66" s="11">
        <v>149273.63562999998</v>
      </c>
      <c r="S66" s="11">
        <f>Q66-R66</f>
        <v>316.90003032574896</v>
      </c>
      <c r="T66" s="11">
        <f>S66/R66*100</f>
        <v>0.21229470896738889</v>
      </c>
      <c r="V66" s="11">
        <f t="shared" ref="V66:W68" si="23">+B66+G66+L66+Q66</f>
        <v>792360.35673032561</v>
      </c>
      <c r="W66" s="11">
        <f t="shared" si="23"/>
        <v>778415.35392999998</v>
      </c>
      <c r="X66" s="11">
        <f>V66-W66</f>
        <v>13945.00280032563</v>
      </c>
      <c r="Y66" s="11">
        <f>X66/W66*100</f>
        <v>1.7914603983491892</v>
      </c>
    </row>
    <row r="67" spans="1:25" s="11" customFormat="1" ht="15" customHeight="1" x14ac:dyDescent="0.25">
      <c r="A67" s="15" t="s">
        <v>58</v>
      </c>
      <c r="B67" s="11">
        <v>301458.92609000002</v>
      </c>
      <c r="C67" s="11">
        <f>VLOOKUP(C8,[6]Sheet1!$A$13:$E$55,5,)/1000</f>
        <v>292224.76601999998</v>
      </c>
      <c r="D67" s="11">
        <f>B67-C67</f>
        <v>9234.1600700000417</v>
      </c>
      <c r="E67" s="11">
        <f>D67/C67*100</f>
        <v>3.159951223767274</v>
      </c>
      <c r="G67" s="11">
        <v>133950.69864000002</v>
      </c>
      <c r="H67" s="11">
        <v>134211.99815</v>
      </c>
      <c r="I67" s="11">
        <f>G67-H67</f>
        <v>-261.29950999998255</v>
      </c>
      <c r="J67" s="11">
        <f>I67/H67*100</f>
        <v>-0.19469161744238775</v>
      </c>
      <c r="L67" s="11">
        <v>80574.31060300002</v>
      </c>
      <c r="M67" s="11">
        <v>78796.158599999995</v>
      </c>
      <c r="N67" s="11">
        <f>L67-M67</f>
        <v>1778.1520030000247</v>
      </c>
      <c r="O67" s="11">
        <f>N67/M67*100</f>
        <v>2.2566480836034368</v>
      </c>
      <c r="Q67" s="11">
        <v>133100.71593000003</v>
      </c>
      <c r="R67" s="11">
        <v>133761.48684999999</v>
      </c>
      <c r="S67" s="11">
        <f>Q67-R67</f>
        <v>-660.77091999995173</v>
      </c>
      <c r="T67" s="11">
        <f>S67/R67*100</f>
        <v>-0.49399190720789438</v>
      </c>
      <c r="V67" s="11">
        <f t="shared" si="23"/>
        <v>649084.65126300009</v>
      </c>
      <c r="W67" s="11">
        <f t="shared" si="23"/>
        <v>638994.40961999993</v>
      </c>
      <c r="X67" s="11">
        <f>V67-W67</f>
        <v>10090.241643000161</v>
      </c>
      <c r="Y67" s="11">
        <f>X67/W67*100</f>
        <v>1.5790813645773005</v>
      </c>
    </row>
    <row r="68" spans="1:25" s="11" customFormat="1" ht="15" customHeight="1" x14ac:dyDescent="0.25">
      <c r="A68" s="15" t="s">
        <v>59</v>
      </c>
      <c r="B68" s="11">
        <v>321.95011999999991</v>
      </c>
      <c r="C68" s="11">
        <f>VLOOKUP(C8,[6]Sheet1!$A$13:$F$55,6,)/1000</f>
        <v>276.93599999999998</v>
      </c>
      <c r="D68" s="11">
        <f>B68-C68</f>
        <v>45.014119999999934</v>
      </c>
      <c r="E68" s="11">
        <f>D68/C68*100</f>
        <v>16.254340353005723</v>
      </c>
      <c r="G68" s="11">
        <v>586.32979</v>
      </c>
      <c r="H68" s="11">
        <v>578.27642000000003</v>
      </c>
      <c r="I68" s="11">
        <f>G68-H68</f>
        <v>8.0533699999999726</v>
      </c>
      <c r="J68" s="11">
        <f>I68/H68*100</f>
        <v>1.3926505943299523</v>
      </c>
      <c r="L68" s="11">
        <v>180.27838</v>
      </c>
      <c r="M68" s="11">
        <v>79.694000000000003</v>
      </c>
      <c r="N68" s="11">
        <f>L68-M68</f>
        <v>100.58438</v>
      </c>
      <c r="O68" s="11">
        <f>N68/M68*100</f>
        <v>126.2132406454689</v>
      </c>
      <c r="Q68" s="11">
        <v>354.97967999999997</v>
      </c>
      <c r="R68" s="11">
        <v>305.48624999999998</v>
      </c>
      <c r="S68" s="11">
        <f>Q68-R68</f>
        <v>49.493429999999989</v>
      </c>
      <c r="T68" s="11">
        <f>S68/R68*100</f>
        <v>16.201524618538475</v>
      </c>
      <c r="V68" s="11">
        <f t="shared" si="23"/>
        <v>1443.5379699999999</v>
      </c>
      <c r="W68" s="11">
        <f t="shared" si="23"/>
        <v>1240.39267</v>
      </c>
      <c r="X68" s="11">
        <f>V68-W68</f>
        <v>203.14529999999991</v>
      </c>
      <c r="Y68" s="11">
        <f>X68/W68*100</f>
        <v>16.377499231755369</v>
      </c>
    </row>
    <row r="69" spans="1:25" s="12" customFormat="1" ht="15" customHeight="1" x14ac:dyDescent="0.25">
      <c r="A69" s="24" t="s">
        <v>60</v>
      </c>
      <c r="B69" s="12">
        <f>(B66-B67-B68)/B66*100</f>
        <v>22.478220639206377</v>
      </c>
      <c r="C69" s="12">
        <f>(C66-C67-C68)/C66*100</f>
        <v>21.85427599864984</v>
      </c>
      <c r="E69" s="12">
        <f>B69-C69</f>
        <v>0.62394464055653742</v>
      </c>
      <c r="G69" s="12">
        <f>(G66-G67-G68)/G66*100</f>
        <v>11.44745061853847</v>
      </c>
      <c r="H69" s="12">
        <f>(H66-H67-H68)/H66*100</f>
        <v>12.306359662043363</v>
      </c>
      <c r="J69" s="12">
        <f>G69-H69</f>
        <v>-0.85890904350489272</v>
      </c>
      <c r="L69" s="12">
        <f>(L66-L67-L68)/L66*100</f>
        <v>20.482317787860936</v>
      </c>
      <c r="M69" s="12">
        <f>(M66-M67-M68)/M66*100</f>
        <v>22.00776664714979</v>
      </c>
      <c r="O69" s="12">
        <f>L69-M69</f>
        <v>-1.5254488592888542</v>
      </c>
      <c r="Q69" s="12">
        <f>(Q66-Q67-Q68)/Q66*100</f>
        <v>10.786003258229496</v>
      </c>
      <c r="R69" s="12">
        <f>(R66-R67-R68)/R66*100</f>
        <v>10.187105355759057</v>
      </c>
      <c r="T69" s="12">
        <f>Q69-R69</f>
        <v>0.59889790247043884</v>
      </c>
      <c r="V69" s="12">
        <f>(V66-V67-V68)/V66*100</f>
        <v>17.899957549945565</v>
      </c>
      <c r="W69" s="12">
        <f>(W66-W67-W68)/W66*100</f>
        <v>17.751519281109417</v>
      </c>
      <c r="Y69" s="12">
        <f>V69-W69</f>
        <v>0.14843826883614852</v>
      </c>
    </row>
    <row r="70" spans="1:25" s="12" customFormat="1" ht="15" customHeight="1" x14ac:dyDescent="0.25">
      <c r="A70" s="24" t="s">
        <v>61</v>
      </c>
      <c r="B70" s="12">
        <f>B14/(B67+B68)</f>
        <v>12.330429660462014</v>
      </c>
      <c r="C70" s="12">
        <f>C14/(C67+C68)</f>
        <v>12.121756319857466</v>
      </c>
      <c r="D70" s="12">
        <f>B70-C70</f>
        <v>0.20867334060454823</v>
      </c>
      <c r="E70" s="11">
        <f>D70/C70*100</f>
        <v>1.7214777718531298</v>
      </c>
      <c r="G70" s="12">
        <f>G14/(G67+G68)</f>
        <v>16.293460214341973</v>
      </c>
      <c r="H70" s="12">
        <f>H14/(H67+H68)</f>
        <v>13.897579815872911</v>
      </c>
      <c r="I70" s="12">
        <f>G70-H70</f>
        <v>2.3958803984690622</v>
      </c>
      <c r="J70" s="11">
        <f>I70/H70*100</f>
        <v>17.239551275918153</v>
      </c>
      <c r="L70" s="14">
        <f>L14/(L67+L68)</f>
        <v>13.919331708029969</v>
      </c>
      <c r="M70" s="14">
        <f>M14/(M67+M68)</f>
        <v>12.549860580144143</v>
      </c>
      <c r="N70" s="14">
        <f>L70-M70</f>
        <v>1.3694711278858254</v>
      </c>
      <c r="O70" s="13">
        <f>N70/M70*100</f>
        <v>10.912241766673842</v>
      </c>
      <c r="Q70" s="12">
        <f>Q14/(Q67+Q68)</f>
        <v>14.90046165823585</v>
      </c>
      <c r="R70" s="12">
        <f>R14/(R67+R68)</f>
        <v>13.038701263107733</v>
      </c>
      <c r="S70" s="12">
        <f>Q70-R70</f>
        <v>1.8617603951281172</v>
      </c>
      <c r="T70" s="11">
        <f>S70/R70*100</f>
        <v>14.278725753122842</v>
      </c>
      <c r="V70" s="12">
        <f>V14/(V67+V68)</f>
        <v>13.874514775772823</v>
      </c>
      <c r="W70" s="12">
        <f>W14/(W67+W68)</f>
        <v>12.740377576889816</v>
      </c>
      <c r="X70" s="12">
        <f>V70-W70</f>
        <v>1.1341371988830069</v>
      </c>
      <c r="Y70" s="11">
        <f>X70/W70*100</f>
        <v>8.9019119883876527</v>
      </c>
    </row>
    <row r="71" spans="1:25" s="12" customFormat="1" ht="15.75" customHeight="1" x14ac:dyDescent="0.25">
      <c r="A71" s="24" t="s">
        <v>62</v>
      </c>
      <c r="B71" s="12">
        <f>B23/B66</f>
        <v>8.5010657087637611</v>
      </c>
      <c r="C71" s="12">
        <f>C23/C66</f>
        <v>8.4292373453480529</v>
      </c>
      <c r="D71" s="12">
        <f>B71-C71</f>
        <v>7.1828363415708196E-2</v>
      </c>
      <c r="E71" s="11">
        <f>D71/C71*100</f>
        <v>0.8521335972980878</v>
      </c>
      <c r="G71" s="12">
        <f>G23/G66</f>
        <v>11.140804087545375</v>
      </c>
      <c r="H71" s="12">
        <f>H23/H66</f>
        <v>9.9155389349731546</v>
      </c>
      <c r="I71" s="12">
        <f>G71-H71</f>
        <v>1.22526515257222</v>
      </c>
      <c r="J71" s="11">
        <f>I71/H71*100</f>
        <v>12.357020234680137</v>
      </c>
      <c r="L71" s="14">
        <f>L23/L66</f>
        <v>9.0107632978533498</v>
      </c>
      <c r="M71" s="14">
        <f>M23/M66</f>
        <v>8.8496622360239865</v>
      </c>
      <c r="N71" s="14">
        <f>L71-M71</f>
        <v>0.16110106182936335</v>
      </c>
      <c r="O71" s="13">
        <f>N71/M71*100</f>
        <v>1.8204204582359691</v>
      </c>
      <c r="Q71" s="12">
        <f>Q23/Q66</f>
        <v>9.6162002710276795</v>
      </c>
      <c r="R71" s="12">
        <f>R23/R66</f>
        <v>8.7361333510518211</v>
      </c>
      <c r="S71" s="12">
        <f>Q71-R71</f>
        <v>0.8800669199758584</v>
      </c>
      <c r="T71" s="11">
        <f>S71/R71*100</f>
        <v>10.07387232556265</v>
      </c>
      <c r="V71" s="12">
        <f>V23/V66</f>
        <v>9.2830698302002581</v>
      </c>
      <c r="W71" s="12">
        <f>W23/W66</f>
        <v>8.8361969147239297</v>
      </c>
      <c r="X71" s="12">
        <f>V71-W71</f>
        <v>0.44687291547632846</v>
      </c>
      <c r="Y71" s="11">
        <f>X71/W71*100</f>
        <v>5.0572991954456707</v>
      </c>
    </row>
    <row r="72" spans="1:25" s="12" customFormat="1" ht="15" hidden="1" customHeight="1" x14ac:dyDescent="0.25">
      <c r="A72" s="24" t="s">
        <v>63</v>
      </c>
      <c r="E72" s="11">
        <f>B72-C72</f>
        <v>0</v>
      </c>
      <c r="J72" s="11">
        <f>G72-H72</f>
        <v>0</v>
      </c>
      <c r="L72" s="14"/>
      <c r="M72" s="14"/>
      <c r="N72" s="14"/>
      <c r="O72" s="13">
        <f>L72-M72</f>
        <v>0</v>
      </c>
      <c r="T72" s="11">
        <f>Q72-R72</f>
        <v>0</v>
      </c>
      <c r="V72" s="12">
        <v>54.25</v>
      </c>
      <c r="W72" s="25" t="s">
        <v>64</v>
      </c>
      <c r="Y72" s="11">
        <f>V72-W72</f>
        <v>2.25</v>
      </c>
    </row>
    <row r="73" spans="1:25" s="12" customFormat="1" ht="15" customHeight="1" x14ac:dyDescent="0.25">
      <c r="A73" s="24" t="s">
        <v>74</v>
      </c>
      <c r="B73" s="26">
        <v>93.08</v>
      </c>
      <c r="C73" s="26">
        <f>'[7]2 COLL EFF YELLOW ECs'!$D$101</f>
        <v>93.661834066922154</v>
      </c>
      <c r="E73" s="12">
        <f>B73-C73</f>
        <v>-0.58183406692215556</v>
      </c>
      <c r="F73" s="26"/>
      <c r="G73" s="26">
        <v>99.9</v>
      </c>
      <c r="H73" s="26">
        <f>'[7]2 COLL EFF YELLOW ECs'!$D$99</f>
        <v>99.579932987525098</v>
      </c>
      <c r="J73" s="12">
        <f>G73-H73</f>
        <v>0.3200670124749081</v>
      </c>
      <c r="K73" s="26"/>
      <c r="L73" s="27">
        <v>91.61</v>
      </c>
      <c r="M73" s="27">
        <f>'[7]2 COLL EFF YELLOW ECs'!$D$100</f>
        <v>91.147652484113124</v>
      </c>
      <c r="N73" s="14"/>
      <c r="O73" s="14">
        <f>L73-M73</f>
        <v>0.46234751588687573</v>
      </c>
      <c r="P73" s="26"/>
      <c r="Q73" s="26">
        <v>98.6</v>
      </c>
      <c r="R73" s="26">
        <f>'[7]2 COLL EFF YELLOW ECs'!$D$98</f>
        <v>98.18</v>
      </c>
      <c r="T73" s="12">
        <f>Q73-R73</f>
        <v>0.41999999999998749</v>
      </c>
      <c r="U73" s="26"/>
      <c r="V73" s="26">
        <f>+(B73+G73+L73+Q73)/4</f>
        <v>95.797500000000014</v>
      </c>
      <c r="W73" s="26">
        <f>+(C73+H73+M73+R73)/4</f>
        <v>95.642354884640099</v>
      </c>
      <c r="Y73" s="12">
        <f>V73-W73</f>
        <v>0.1551451153599146</v>
      </c>
    </row>
    <row r="74" spans="1:25" s="11" customFormat="1" ht="15" customHeight="1" x14ac:dyDescent="0.25">
      <c r="A74" s="15" t="s">
        <v>65</v>
      </c>
      <c r="B74" s="11">
        <v>122778</v>
      </c>
      <c r="C74" s="11">
        <f>VLOOKUP(C8,[8]Sheet1!$A$11:$D$62,4,)</f>
        <v>122326</v>
      </c>
      <c r="D74" s="11">
        <f>B74-C74</f>
        <v>452</v>
      </c>
      <c r="E74" s="11">
        <f>D74/C74*100</f>
        <v>0.36950443895819368</v>
      </c>
      <c r="G74" s="11">
        <v>186277</v>
      </c>
      <c r="H74" s="11">
        <f>VLOOKUP(H8,[8]Sheet1!$A$11:$D$62,4,)</f>
        <v>180064</v>
      </c>
      <c r="I74" s="11">
        <f>G74-H74</f>
        <v>6213</v>
      </c>
      <c r="J74" s="11">
        <f>I74/H74*100</f>
        <v>3.4504398436111603</v>
      </c>
      <c r="L74" s="13">
        <v>131242</v>
      </c>
      <c r="M74" s="13">
        <v>126408</v>
      </c>
      <c r="N74" s="13">
        <f>L74-M74</f>
        <v>4834</v>
      </c>
      <c r="O74" s="13">
        <f>N74/M74*100</f>
        <v>3.8241250553762423</v>
      </c>
      <c r="Q74" s="11">
        <v>175098</v>
      </c>
      <c r="R74" s="11">
        <f>VLOOKUP(R8,[8]Sheet1!$A$11:$D$62,4,)</f>
        <v>168748</v>
      </c>
      <c r="S74" s="11">
        <f>Q74-R74</f>
        <v>6350</v>
      </c>
      <c r="T74" s="11">
        <f>S74/R74*100</f>
        <v>3.7630075615711003</v>
      </c>
      <c r="V74" s="11">
        <f>+B74+G74+L74+Q74</f>
        <v>615395</v>
      </c>
      <c r="W74" s="11">
        <f>+C74+H74+M74+R74</f>
        <v>597546</v>
      </c>
      <c r="X74" s="11">
        <f>V74-W74</f>
        <v>17849</v>
      </c>
      <c r="Y74" s="11">
        <f>X74/W74*100</f>
        <v>2.9870503693439501</v>
      </c>
    </row>
    <row r="75" spans="1:25" s="11" customFormat="1" ht="15" customHeight="1" x14ac:dyDescent="0.25">
      <c r="A75" s="15" t="s">
        <v>66</v>
      </c>
      <c r="B75" s="11">
        <v>382</v>
      </c>
      <c r="C75" s="11">
        <f>VLOOKUP(C8,[8]Sheet1!$A$11:$D$62,3,)</f>
        <v>0</v>
      </c>
      <c r="D75" s="11">
        <f>B75-C75</f>
        <v>382</v>
      </c>
      <c r="E75" s="11">
        <f t="shared" ref="E75:E76" si="24">IFERROR(D75/C75*100,0)</f>
        <v>0</v>
      </c>
      <c r="G75" s="11">
        <v>348</v>
      </c>
      <c r="H75" s="11">
        <v>317</v>
      </c>
      <c r="I75" s="11">
        <f>G75-H75</f>
        <v>31</v>
      </c>
      <c r="J75" s="11">
        <f>I75/H75*100</f>
        <v>9.7791798107255516</v>
      </c>
      <c r="L75" s="13">
        <v>230</v>
      </c>
      <c r="M75" s="13">
        <v>232</v>
      </c>
      <c r="N75" s="13">
        <f>L75-M75</f>
        <v>-2</v>
      </c>
      <c r="O75" s="13">
        <f>N75/M75*100</f>
        <v>-0.86206896551724133</v>
      </c>
      <c r="Q75" s="11">
        <v>301</v>
      </c>
      <c r="R75" s="11">
        <v>308</v>
      </c>
      <c r="S75" s="11">
        <f>Q75-R75</f>
        <v>-7</v>
      </c>
      <c r="T75" s="11">
        <f>S75/R75*100</f>
        <v>-2.2727272727272729</v>
      </c>
      <c r="V75" s="11">
        <f>+B75+G75+L75+Q75</f>
        <v>1261</v>
      </c>
      <c r="W75" s="11">
        <f>+C75+H75+M75+R75</f>
        <v>857</v>
      </c>
      <c r="X75" s="11">
        <f>V75-W75</f>
        <v>404</v>
      </c>
      <c r="Y75" s="11">
        <f>X75/W75*100</f>
        <v>47.141190198366395</v>
      </c>
    </row>
    <row r="76" spans="1:25" s="11" customFormat="1" ht="15" customHeight="1" x14ac:dyDescent="0.25">
      <c r="A76" s="15" t="s">
        <v>67</v>
      </c>
      <c r="B76" s="11">
        <f>B74/B75</f>
        <v>321.4083769633508</v>
      </c>
      <c r="C76" s="11">
        <f>IFERROR(C74/C75,0)</f>
        <v>0</v>
      </c>
      <c r="D76" s="11">
        <f>B76-C76</f>
        <v>321.4083769633508</v>
      </c>
      <c r="E76" s="11">
        <f t="shared" si="24"/>
        <v>0</v>
      </c>
      <c r="G76" s="11">
        <f>G74/G75</f>
        <v>535.27873563218395</v>
      </c>
      <c r="H76" s="11">
        <f>H74/H75</f>
        <v>568.02523659305996</v>
      </c>
      <c r="I76" s="11">
        <f>G76-H76</f>
        <v>-32.746500960876006</v>
      </c>
      <c r="J76" s="11">
        <f>I76/H76*100</f>
        <v>-5.7649729010783348</v>
      </c>
      <c r="L76" s="13">
        <f>L74/L75</f>
        <v>570.61739130434785</v>
      </c>
      <c r="M76" s="13">
        <f>M74/M75</f>
        <v>544.86206896551721</v>
      </c>
      <c r="N76" s="13">
        <f>L76-M76</f>
        <v>25.755322338830638</v>
      </c>
      <c r="O76" s="13">
        <f>N76/M76*100</f>
        <v>4.7269435341186545</v>
      </c>
      <c r="Q76" s="11">
        <f>Q74/Q75</f>
        <v>581.72093023255809</v>
      </c>
      <c r="R76" s="11">
        <f>R74/R75</f>
        <v>547.88311688311683</v>
      </c>
      <c r="S76" s="11">
        <f>Q76-R76</f>
        <v>33.837813349441262</v>
      </c>
      <c r="T76" s="11">
        <f>S76/R76*100</f>
        <v>6.1761007606774063</v>
      </c>
      <c r="V76" s="11">
        <f>V74/V75</f>
        <v>488.02141157811263</v>
      </c>
      <c r="W76" s="11">
        <f>W74/W75</f>
        <v>697.25320886814472</v>
      </c>
      <c r="X76" s="11">
        <f>V76-W76</f>
        <v>-209.23179729003209</v>
      </c>
      <c r="Y76" s="11">
        <f>X76/W76*100</f>
        <v>-30.008007798154036</v>
      </c>
    </row>
    <row r="77" spans="1:25" s="11" customFormat="1" ht="15" customHeight="1" x14ac:dyDescent="0.25">
      <c r="A77" s="15" t="s">
        <v>68</v>
      </c>
      <c r="B77" s="11">
        <f>(1000*B25)/B74</f>
        <v>1735.2884959846224</v>
      </c>
      <c r="C77" s="11">
        <f>(1000*C25)/C74</f>
        <v>1401.9834909177116</v>
      </c>
      <c r="D77" s="11">
        <f>B77-C77</f>
        <v>333.30500506691078</v>
      </c>
      <c r="E77" s="11">
        <f>D77/C77*100</f>
        <v>23.773818110278579</v>
      </c>
      <c r="G77" s="11">
        <f>(1000*G25)/G74</f>
        <v>996.39613360747705</v>
      </c>
      <c r="H77" s="11">
        <f>(1000*H25)/H74</f>
        <v>729.56036092722582</v>
      </c>
      <c r="I77" s="11">
        <f>G77-H77</f>
        <v>266.83577268025124</v>
      </c>
      <c r="J77" s="11">
        <f>I77/H77*100</f>
        <v>36.574872617958512</v>
      </c>
      <c r="L77" s="13">
        <f>(1000*L25)/L74</f>
        <v>538.66192156474301</v>
      </c>
      <c r="M77" s="13">
        <f>(1000*M25)/M74</f>
        <v>548.85924799063343</v>
      </c>
      <c r="N77" s="13">
        <f>L77-M77</f>
        <v>-10.197326425890424</v>
      </c>
      <c r="O77" s="13">
        <f>N77/M77*100</f>
        <v>-1.8579128370748426</v>
      </c>
      <c r="Q77" s="11">
        <f>(1000*Q25)/Q74</f>
        <v>1084.8398940022159</v>
      </c>
      <c r="R77" s="11">
        <f>(1000*R25)/R74</f>
        <v>995.9020450020148</v>
      </c>
      <c r="S77" s="11">
        <f>Q77-R77</f>
        <v>88.93784900020114</v>
      </c>
      <c r="T77" s="11">
        <f>S77/R77*100</f>
        <v>8.9303812002937715</v>
      </c>
      <c r="V77" s="11">
        <f>(1000*V25)/V74</f>
        <v>1071.3595287742021</v>
      </c>
      <c r="W77" s="11">
        <f>(1000*W25)/W74</f>
        <v>904.20363863200475</v>
      </c>
      <c r="X77" s="11">
        <f>V77-W77</f>
        <v>167.15589014219734</v>
      </c>
      <c r="Y77" s="11">
        <f>X77/W77*100</f>
        <v>18.486531462657261</v>
      </c>
    </row>
    <row r="78" spans="1:25" s="11" customFormat="1" x14ac:dyDescent="0.25">
      <c r="A78" s="15" t="s">
        <v>69</v>
      </c>
      <c r="B78" s="11">
        <v>126529.42766666667</v>
      </c>
      <c r="C78" s="11">
        <v>118058</v>
      </c>
      <c r="D78" s="11">
        <f>B78-C78</f>
        <v>8471.4276666666701</v>
      </c>
      <c r="E78" s="11">
        <f>D78/C78*100</f>
        <v>7.175648974797701</v>
      </c>
      <c r="G78" s="11">
        <v>50460.994440000002</v>
      </c>
      <c r="H78" s="11">
        <f>VLOOKUP(H8,[6]Sheet1!$A$13:$G$55,7,)</f>
        <v>49729.71</v>
      </c>
      <c r="I78" s="11">
        <f>G78-H78</f>
        <v>731.28444000000309</v>
      </c>
      <c r="J78" s="11">
        <f>I78/H78*100</f>
        <v>1.4705182073251646</v>
      </c>
      <c r="L78" s="13">
        <v>31257</v>
      </c>
      <c r="M78" s="13">
        <v>31616</v>
      </c>
      <c r="N78" s="13">
        <f>L78-M78</f>
        <v>-359</v>
      </c>
      <c r="O78" s="13">
        <f>N78/M78*100</f>
        <v>-1.1355010121457489</v>
      </c>
      <c r="Q78" s="11">
        <v>54001.919333333324</v>
      </c>
      <c r="R78" s="11">
        <f>VLOOKUP(R8,[6]Sheet1!$A$13:$G$55,7,)</f>
        <v>49561.4</v>
      </c>
      <c r="S78" s="11">
        <f>Q78-R78</f>
        <v>4440.5193333333227</v>
      </c>
      <c r="T78" s="11">
        <f>S78/R78*100</f>
        <v>8.9596325635137877</v>
      </c>
      <c r="V78" s="11">
        <f>+B78+G78+L78+Q78</f>
        <v>262249.34143999999</v>
      </c>
      <c r="W78" s="11">
        <f>+C78+H78+M78+R78</f>
        <v>248965.11</v>
      </c>
      <c r="X78" s="11">
        <f>V78-W78</f>
        <v>13284.231440000003</v>
      </c>
      <c r="Y78" s="11">
        <f>X78/W78*100</f>
        <v>5.3357803589426664</v>
      </c>
    </row>
    <row r="79" spans="1:25" x14ac:dyDescent="0.25">
      <c r="A79" s="2" t="s">
        <v>70</v>
      </c>
      <c r="B79" s="41" t="s">
        <v>71</v>
      </c>
      <c r="C79" s="41"/>
      <c r="D79" s="41"/>
      <c r="E79" s="41"/>
      <c r="F79" s="17"/>
      <c r="G79" s="41" t="s">
        <v>72</v>
      </c>
      <c r="H79" s="41"/>
      <c r="I79" s="41"/>
      <c r="J79" s="41"/>
      <c r="K79" s="17"/>
      <c r="L79" s="42" t="s">
        <v>73</v>
      </c>
      <c r="M79" s="42"/>
      <c r="N79" s="42"/>
      <c r="O79" s="42"/>
      <c r="P79" s="17"/>
      <c r="Q79" s="41" t="s">
        <v>72</v>
      </c>
      <c r="R79" s="41"/>
      <c r="S79" s="41"/>
      <c r="T79" s="41"/>
      <c r="U79" s="23"/>
      <c r="V79" s="17"/>
      <c r="W79" s="17"/>
      <c r="X79" s="17"/>
      <c r="Y79" s="17"/>
    </row>
    <row r="80" spans="1:25" ht="15" customHeight="1" x14ac:dyDescent="0.25"/>
    <row r="81" spans="1:1" ht="15" customHeight="1" x14ac:dyDescent="0.25"/>
    <row r="82" spans="1:1" ht="15" customHeight="1" x14ac:dyDescent="0.25">
      <c r="A82" s="2" t="s">
        <v>75</v>
      </c>
    </row>
    <row r="83" spans="1:1" ht="15" customHeight="1" x14ac:dyDescent="0.25"/>
    <row r="84" spans="1:1" ht="15" customHeight="1" x14ac:dyDescent="0.25"/>
    <row r="85" spans="1:1" ht="15" customHeight="1" x14ac:dyDescent="0.25"/>
    <row r="86" spans="1:1" ht="15" customHeight="1" x14ac:dyDescent="0.25"/>
    <row r="87" spans="1:1" ht="15" customHeight="1" x14ac:dyDescent="0.25"/>
    <row r="88" spans="1:1" ht="15" customHeight="1" x14ac:dyDescent="0.25"/>
    <row r="89" spans="1:1" ht="15" customHeight="1" x14ac:dyDescent="0.25"/>
    <row r="90" spans="1:1" ht="15" customHeight="1" x14ac:dyDescent="0.25"/>
    <row r="91" spans="1:1" ht="15" customHeight="1" x14ac:dyDescent="0.25"/>
    <row r="92" spans="1:1" ht="15" customHeight="1" x14ac:dyDescent="0.25"/>
    <row r="93" spans="1:1" ht="15" customHeight="1" x14ac:dyDescent="0.25"/>
    <row r="94" spans="1:1" ht="15" customHeight="1" x14ac:dyDescent="0.25"/>
    <row r="95" spans="1:1" ht="15" customHeight="1" x14ac:dyDescent="0.25"/>
    <row r="96" spans="1:1" ht="15" customHeight="1" x14ac:dyDescent="0.25"/>
    <row r="97" spans="1:1" ht="15" customHeight="1" x14ac:dyDescent="0.25">
      <c r="A97" s="2">
        <v>1</v>
      </c>
    </row>
  </sheetData>
  <sheetProtection formatCells="0" formatColumns="0" formatRows="0" insertColumns="0" insertRows="0" insertHyperlinks="0" deleteColumns="0" deleteRows="0" sort="0" autoFilter="0" pivotTables="0"/>
  <mergeCells count="19">
    <mergeCell ref="B79:E79"/>
    <mergeCell ref="G79:J79"/>
    <mergeCell ref="L79:O79"/>
    <mergeCell ref="Q79:T79"/>
    <mergeCell ref="D9:E9"/>
    <mergeCell ref="I9:J9"/>
    <mergeCell ref="N9:O9"/>
    <mergeCell ref="S9:T9"/>
    <mergeCell ref="X9:Y9"/>
    <mergeCell ref="V5:Y5"/>
    <mergeCell ref="B7:E7"/>
    <mergeCell ref="G7:J7"/>
    <mergeCell ref="L7:O7"/>
    <mergeCell ref="Q7:T7"/>
    <mergeCell ref="V7:Y7"/>
    <mergeCell ref="B5:E5"/>
    <mergeCell ref="G5:J5"/>
    <mergeCell ref="L5:O5"/>
    <mergeCell ref="Q5:T5"/>
  </mergeCells>
  <pageMargins left="0.77" right="0" top="0.5" bottom="0" header="0.5" footer="0.5"/>
  <pageSetup paperSize="9" scale="6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REG9</vt:lpstr>
      <vt:lpstr>'REG9'!Print_Titles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Juvee Gail D. Sagun</dc:creator>
  <cp:lastModifiedBy>Juvee Gail D. Sagun</cp:lastModifiedBy>
  <dcterms:created xsi:type="dcterms:W3CDTF">2024-03-01T08:09:21Z</dcterms:created>
  <dcterms:modified xsi:type="dcterms:W3CDTF">2024-03-08T07:11:32Z</dcterms:modified>
</cp:coreProperties>
</file>